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cuments\CLIENTS\0000-UBQ\ROI\"/>
    </mc:Choice>
  </mc:AlternateContent>
  <xr:revisionPtr revIDLastSave="0" documentId="8_{A5970ACE-A280-487E-A199-903EB6608C9E}" xr6:coauthVersionLast="44" xr6:coauthVersionMax="44" xr10:uidLastSave="{00000000-0000-0000-0000-000000000000}"/>
  <bookViews>
    <workbookView xWindow="34590" yWindow="855" windowWidth="21300" windowHeight="20295" xr2:uid="{00000000-000D-0000-FFFF-FFFF00000000}"/>
  </bookViews>
  <sheets>
    <sheet name="Actual Case" sheetId="21" r:id="rId1"/>
    <sheet name="12 Month Ramp" sheetId="20" r:id="rId2"/>
    <sheet name="10YR" sheetId="16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21" l="1"/>
  <c r="F35" i="21"/>
  <c r="E35" i="21"/>
  <c r="D35" i="21"/>
  <c r="G34" i="21"/>
  <c r="G36" i="21" s="1"/>
  <c r="G37" i="21" s="1"/>
  <c r="G38" i="21" s="1"/>
  <c r="F34" i="21"/>
  <c r="F36" i="21" s="1"/>
  <c r="F37" i="21" s="1"/>
  <c r="F38" i="21" s="1"/>
  <c r="E34" i="21"/>
  <c r="E36" i="21" s="1"/>
  <c r="E37" i="21" s="1"/>
  <c r="E38" i="21" s="1"/>
  <c r="D34" i="21"/>
  <c r="D36" i="21" s="1"/>
  <c r="D37" i="21" s="1"/>
  <c r="D38" i="21" s="1"/>
  <c r="C34" i="21"/>
  <c r="C36" i="21" s="1"/>
  <c r="C37" i="21" s="1"/>
  <c r="C38" i="21" s="1"/>
  <c r="G11" i="21"/>
  <c r="F11" i="21"/>
  <c r="E11" i="21"/>
  <c r="D11" i="21"/>
  <c r="C11" i="21"/>
  <c r="E7" i="21"/>
  <c r="D7" i="21"/>
  <c r="C7" i="21"/>
  <c r="C9" i="21" s="1"/>
  <c r="C15" i="21" s="1"/>
  <c r="G6" i="21"/>
  <c r="G7" i="21" s="1"/>
  <c r="F6" i="21"/>
  <c r="F7" i="21" s="1"/>
  <c r="C3" i="21"/>
  <c r="C12" i="21" s="1"/>
  <c r="F1" i="21"/>
  <c r="G1" i="21" s="1"/>
  <c r="M12" i="20"/>
  <c r="L12" i="20"/>
  <c r="I12" i="20"/>
  <c r="H12" i="20"/>
  <c r="E12" i="20"/>
  <c r="D12" i="20"/>
  <c r="C12" i="20"/>
  <c r="O12" i="20" s="1"/>
  <c r="C7" i="20"/>
  <c r="O6" i="20"/>
  <c r="O7" i="20" s="1"/>
  <c r="L6" i="20"/>
  <c r="H6" i="20"/>
  <c r="H7" i="20" s="1"/>
  <c r="G6" i="20"/>
  <c r="G7" i="20" s="1"/>
  <c r="D6" i="20"/>
  <c r="C6" i="20"/>
  <c r="C3" i="20"/>
  <c r="D3" i="20" s="1"/>
  <c r="F1" i="20"/>
  <c r="G1" i="20" s="1"/>
  <c r="H1" i="20" s="1"/>
  <c r="I1" i="20" s="1"/>
  <c r="J1" i="20" s="1"/>
  <c r="K1" i="20" s="1"/>
  <c r="L1" i="20" s="1"/>
  <c r="M1" i="20" s="1"/>
  <c r="N1" i="20" s="1"/>
  <c r="O1" i="20" s="1"/>
  <c r="E1" i="20"/>
  <c r="C19" i="21" l="1"/>
  <c r="C30" i="21" s="1"/>
  <c r="D9" i="21"/>
  <c r="C4" i="21"/>
  <c r="D15" i="21"/>
  <c r="H38" i="21"/>
  <c r="C29" i="21"/>
  <c r="C13" i="21"/>
  <c r="C23" i="21"/>
  <c r="C28" i="21"/>
  <c r="C16" i="21"/>
  <c r="C22" i="21"/>
  <c r="D3" i="21"/>
  <c r="D13" i="20"/>
  <c r="N6" i="20"/>
  <c r="N7" i="20" s="1"/>
  <c r="J6" i="20"/>
  <c r="J7" i="20" s="1"/>
  <c r="F6" i="20"/>
  <c r="F7" i="20" s="1"/>
  <c r="M6" i="20"/>
  <c r="M7" i="20" s="1"/>
  <c r="I6" i="20"/>
  <c r="I7" i="20" s="1"/>
  <c r="E6" i="20"/>
  <c r="E7" i="20" s="1"/>
  <c r="E9" i="20" s="1"/>
  <c r="E17" i="20" s="1"/>
  <c r="K6" i="20"/>
  <c r="K7" i="20" s="1"/>
  <c r="D7" i="20"/>
  <c r="D9" i="20" s="1"/>
  <c r="L7" i="20"/>
  <c r="D4" i="20"/>
  <c r="F12" i="20"/>
  <c r="J12" i="20"/>
  <c r="N12" i="20"/>
  <c r="G12" i="20"/>
  <c r="K12" i="20"/>
  <c r="C24" i="21" l="1"/>
  <c r="C31" i="21"/>
  <c r="C40" i="21" s="1"/>
  <c r="C45" i="21"/>
  <c r="C50" i="21"/>
  <c r="C25" i="21"/>
  <c r="C17" i="21"/>
  <c r="E9" i="21"/>
  <c r="D12" i="21"/>
  <c r="D4" i="21"/>
  <c r="E3" i="21"/>
  <c r="D29" i="21"/>
  <c r="D23" i="21"/>
  <c r="D16" i="21"/>
  <c r="E18" i="20"/>
  <c r="E32" i="20"/>
  <c r="E26" i="20"/>
  <c r="D17" i="20"/>
  <c r="D22" i="20" s="1"/>
  <c r="D25" i="20"/>
  <c r="D31" i="20"/>
  <c r="D14" i="20"/>
  <c r="E3" i="20"/>
  <c r="E47" i="16"/>
  <c r="F47" i="16"/>
  <c r="G47" i="16"/>
  <c r="H47" i="16"/>
  <c r="I47" i="16" s="1"/>
  <c r="J47" i="16" s="1"/>
  <c r="K47" i="16" s="1"/>
  <c r="L47" i="16" s="1"/>
  <c r="D47" i="16"/>
  <c r="C47" i="16"/>
  <c r="E15" i="21" l="1"/>
  <c r="F9" i="21"/>
  <c r="F15" i="21" s="1"/>
  <c r="E4" i="21"/>
  <c r="F3" i="21"/>
  <c r="E12" i="21"/>
  <c r="C51" i="21"/>
  <c r="C41" i="21"/>
  <c r="C46" i="21"/>
  <c r="C47" i="21" s="1"/>
  <c r="D19" i="21"/>
  <c r="D28" i="21"/>
  <c r="D13" i="21"/>
  <c r="D17" i="21" s="1"/>
  <c r="D22" i="21"/>
  <c r="D24" i="21" s="1"/>
  <c r="D25" i="21" s="1"/>
  <c r="D33" i="20"/>
  <c r="D34" i="20" s="1"/>
  <c r="E20" i="20"/>
  <c r="F9" i="20"/>
  <c r="E4" i="20"/>
  <c r="F3" i="20"/>
  <c r="E13" i="20"/>
  <c r="D26" i="20"/>
  <c r="D18" i="20"/>
  <c r="D32" i="20"/>
  <c r="D27" i="20"/>
  <c r="D38" i="16"/>
  <c r="E38" i="16"/>
  <c r="F38" i="16"/>
  <c r="G38" i="16"/>
  <c r="H38" i="16"/>
  <c r="I38" i="16"/>
  <c r="J38" i="16"/>
  <c r="K38" i="16"/>
  <c r="L38" i="16"/>
  <c r="C38" i="16"/>
  <c r="D37" i="16"/>
  <c r="D39" i="16" s="1"/>
  <c r="D40" i="16" s="1"/>
  <c r="D41" i="16" s="1"/>
  <c r="E37" i="16"/>
  <c r="F37" i="16"/>
  <c r="G37" i="16"/>
  <c r="H37" i="16"/>
  <c r="H39" i="16" s="1"/>
  <c r="H40" i="16" s="1"/>
  <c r="H41" i="16" s="1"/>
  <c r="I37" i="16"/>
  <c r="J37" i="16"/>
  <c r="J39" i="16" s="1"/>
  <c r="J40" i="16" s="1"/>
  <c r="J41" i="16" s="1"/>
  <c r="K37" i="16"/>
  <c r="L37" i="16"/>
  <c r="L39" i="16" s="1"/>
  <c r="L40" i="16" s="1"/>
  <c r="L41" i="16" s="1"/>
  <c r="C37" i="16"/>
  <c r="L12" i="16"/>
  <c r="K12" i="16"/>
  <c r="J12" i="16"/>
  <c r="I12" i="16"/>
  <c r="H12" i="16"/>
  <c r="G12" i="16"/>
  <c r="F12" i="16"/>
  <c r="E12" i="16"/>
  <c r="D12" i="16"/>
  <c r="C12" i="16"/>
  <c r="L6" i="16"/>
  <c r="L7" i="16" s="1"/>
  <c r="K6" i="16"/>
  <c r="K7" i="16" s="1"/>
  <c r="J6" i="16"/>
  <c r="J7" i="16" s="1"/>
  <c r="I6" i="16"/>
  <c r="I7" i="16" s="1"/>
  <c r="H6" i="16"/>
  <c r="H7" i="16" s="1"/>
  <c r="G6" i="16"/>
  <c r="G7" i="16" s="1"/>
  <c r="F6" i="16"/>
  <c r="F7" i="16" s="1"/>
  <c r="E6" i="16"/>
  <c r="E7" i="16" s="1"/>
  <c r="D6" i="16"/>
  <c r="D7" i="16" s="1"/>
  <c r="C6" i="16"/>
  <c r="C7" i="16" s="1"/>
  <c r="C9" i="16" s="1"/>
  <c r="F4" i="21" l="1"/>
  <c r="F12" i="21"/>
  <c r="G3" i="21"/>
  <c r="H3" i="21" s="1"/>
  <c r="G9" i="21"/>
  <c r="G15" i="21" s="1"/>
  <c r="H15" i="21" s="1"/>
  <c r="C42" i="21"/>
  <c r="E28" i="21"/>
  <c r="E13" i="21"/>
  <c r="E22" i="21"/>
  <c r="E19" i="21"/>
  <c r="E30" i="21" s="1"/>
  <c r="D30" i="21"/>
  <c r="D31" i="21" s="1"/>
  <c r="D50" i="21"/>
  <c r="D45" i="21"/>
  <c r="F16" i="21"/>
  <c r="F23" i="21"/>
  <c r="F29" i="21"/>
  <c r="E23" i="21"/>
  <c r="E16" i="21"/>
  <c r="E29" i="21"/>
  <c r="F20" i="20"/>
  <c r="F13" i="20"/>
  <c r="F4" i="20"/>
  <c r="G3" i="20"/>
  <c r="G9" i="20"/>
  <c r="G17" i="20" s="1"/>
  <c r="D28" i="20"/>
  <c r="E22" i="20"/>
  <c r="E31" i="20"/>
  <c r="E14" i="20"/>
  <c r="E25" i="20"/>
  <c r="E27" i="20" s="1"/>
  <c r="E28" i="20" s="1"/>
  <c r="F17" i="20"/>
  <c r="C39" i="16"/>
  <c r="C40" i="16" s="1"/>
  <c r="C41" i="16" s="1"/>
  <c r="I39" i="16"/>
  <c r="I40" i="16" s="1"/>
  <c r="I41" i="16" s="1"/>
  <c r="E39" i="16"/>
  <c r="E40" i="16" s="1"/>
  <c r="E41" i="16" s="1"/>
  <c r="M41" i="16" s="1"/>
  <c r="F39" i="16"/>
  <c r="F40" i="16" s="1"/>
  <c r="F41" i="16" s="1"/>
  <c r="K39" i="16"/>
  <c r="K40" i="16" s="1"/>
  <c r="K41" i="16" s="1"/>
  <c r="G39" i="16"/>
  <c r="G40" i="16" s="1"/>
  <c r="G41" i="16" s="1"/>
  <c r="C17" i="16"/>
  <c r="C32" i="16" s="1"/>
  <c r="C3" i="16"/>
  <c r="E24" i="21" l="1"/>
  <c r="E45" i="21" s="1"/>
  <c r="H9" i="21"/>
  <c r="E31" i="21"/>
  <c r="E40" i="21" s="1"/>
  <c r="E51" i="21" s="1"/>
  <c r="D40" i="21"/>
  <c r="E50" i="21"/>
  <c r="G29" i="21"/>
  <c r="G23" i="21"/>
  <c r="G16" i="21"/>
  <c r="F22" i="21"/>
  <c r="F24" i="21" s="1"/>
  <c r="F28" i="21"/>
  <c r="F13" i="21"/>
  <c r="F17" i="21" s="1"/>
  <c r="F19" i="21"/>
  <c r="E25" i="21"/>
  <c r="E17" i="21"/>
  <c r="G12" i="21"/>
  <c r="G4" i="21"/>
  <c r="G32" i="20"/>
  <c r="G26" i="20"/>
  <c r="G18" i="20"/>
  <c r="E33" i="20"/>
  <c r="E34" i="20" s="1"/>
  <c r="G13" i="20"/>
  <c r="G4" i="20"/>
  <c r="H3" i="20"/>
  <c r="H9" i="20"/>
  <c r="H17" i="20" s="1"/>
  <c r="G20" i="20"/>
  <c r="F32" i="20"/>
  <c r="F26" i="20"/>
  <c r="F18" i="20"/>
  <c r="F14" i="20"/>
  <c r="F25" i="20"/>
  <c r="F27" i="20" s="1"/>
  <c r="F31" i="20"/>
  <c r="F22" i="20"/>
  <c r="F33" i="20" s="1"/>
  <c r="D3" i="16"/>
  <c r="D4" i="16" s="1"/>
  <c r="C4" i="16"/>
  <c r="D9" i="16"/>
  <c r="D17" i="16" s="1"/>
  <c r="D32" i="16" s="1"/>
  <c r="C13" i="16"/>
  <c r="C22" i="16" s="1"/>
  <c r="C18" i="16"/>
  <c r="C26" i="16"/>
  <c r="E9" i="16"/>
  <c r="E17" i="16" s="1"/>
  <c r="E32" i="16" s="1"/>
  <c r="D13" i="16"/>
  <c r="E3" i="16"/>
  <c r="E4" i="16" s="1"/>
  <c r="E46" i="21" l="1"/>
  <c r="E47" i="21" s="1"/>
  <c r="F25" i="21"/>
  <c r="F45" i="21"/>
  <c r="F50" i="21"/>
  <c r="F30" i="21"/>
  <c r="F31" i="21" s="1"/>
  <c r="G19" i="21"/>
  <c r="G30" i="21" s="1"/>
  <c r="G28" i="21"/>
  <c r="G13" i="21"/>
  <c r="G17" i="21" s="1"/>
  <c r="G22" i="21"/>
  <c r="G24" i="21" s="1"/>
  <c r="H12" i="21"/>
  <c r="D46" i="21"/>
  <c r="D47" i="21" s="1"/>
  <c r="D51" i="21"/>
  <c r="D41" i="21"/>
  <c r="G31" i="20"/>
  <c r="G25" i="20"/>
  <c r="G27" i="20" s="1"/>
  <c r="G28" i="20" s="1"/>
  <c r="G22" i="20"/>
  <c r="G33" i="20" s="1"/>
  <c r="G14" i="20"/>
  <c r="F34" i="20"/>
  <c r="H26" i="20"/>
  <c r="H18" i="20"/>
  <c r="H32" i="20"/>
  <c r="F28" i="20"/>
  <c r="I9" i="20"/>
  <c r="H20" i="20"/>
  <c r="I3" i="20"/>
  <c r="H13" i="20"/>
  <c r="H4" i="20"/>
  <c r="C25" i="16"/>
  <c r="C33" i="16"/>
  <c r="C31" i="16"/>
  <c r="C34" i="16" s="1"/>
  <c r="C44" i="16" s="1"/>
  <c r="C45" i="16" s="1"/>
  <c r="C14" i="16"/>
  <c r="C20" i="16" s="1"/>
  <c r="D22" i="16"/>
  <c r="D33" i="16" s="1"/>
  <c r="D31" i="16"/>
  <c r="C27" i="16"/>
  <c r="C28" i="16" s="1"/>
  <c r="D25" i="16"/>
  <c r="D14" i="16"/>
  <c r="D18" i="16"/>
  <c r="D26" i="16"/>
  <c r="E18" i="16"/>
  <c r="E26" i="16"/>
  <c r="E13" i="16"/>
  <c r="F3" i="16"/>
  <c r="F4" i="16" s="1"/>
  <c r="F9" i="16"/>
  <c r="F17" i="16" s="1"/>
  <c r="F32" i="16" s="1"/>
  <c r="G31" i="21" l="1"/>
  <c r="G40" i="21" s="1"/>
  <c r="G51" i="21" s="1"/>
  <c r="H19" i="21"/>
  <c r="E41" i="21"/>
  <c r="D42" i="21"/>
  <c r="G45" i="21"/>
  <c r="G50" i="21"/>
  <c r="F40" i="21"/>
  <c r="H24" i="21"/>
  <c r="G25" i="21"/>
  <c r="H25" i="20"/>
  <c r="H27" i="20" s="1"/>
  <c r="H28" i="20" s="1"/>
  <c r="H14" i="20"/>
  <c r="H22" i="20"/>
  <c r="H33" i="20" s="1"/>
  <c r="H31" i="20"/>
  <c r="H34" i="20" s="1"/>
  <c r="G34" i="20"/>
  <c r="I20" i="20"/>
  <c r="I13" i="20"/>
  <c r="J3" i="20"/>
  <c r="I4" i="20"/>
  <c r="J9" i="20"/>
  <c r="J17" i="20" s="1"/>
  <c r="I17" i="20"/>
  <c r="D34" i="16"/>
  <c r="D44" i="16" s="1"/>
  <c r="D45" i="16" s="1"/>
  <c r="D20" i="16"/>
  <c r="E22" i="16"/>
  <c r="E33" i="16" s="1"/>
  <c r="E31" i="16"/>
  <c r="F26" i="16"/>
  <c r="F18" i="16"/>
  <c r="E25" i="16"/>
  <c r="E27" i="16" s="1"/>
  <c r="E28" i="16" s="1"/>
  <c r="E14" i="16"/>
  <c r="E20" i="16" s="1"/>
  <c r="D27" i="16"/>
  <c r="D28" i="16" s="1"/>
  <c r="G9" i="16"/>
  <c r="G17" i="16" s="1"/>
  <c r="G32" i="16" s="1"/>
  <c r="F13" i="16"/>
  <c r="G3" i="16"/>
  <c r="G4" i="16" s="1"/>
  <c r="G46" i="21" l="1"/>
  <c r="H31" i="21"/>
  <c r="G47" i="21"/>
  <c r="F41" i="21"/>
  <c r="E42" i="21"/>
  <c r="F46" i="21"/>
  <c r="F47" i="21" s="1"/>
  <c r="F51" i="21"/>
  <c r="H40" i="21"/>
  <c r="I18" i="20"/>
  <c r="I32" i="20"/>
  <c r="I26" i="20"/>
  <c r="J26" i="20"/>
  <c r="J32" i="20"/>
  <c r="J18" i="20"/>
  <c r="J20" i="20"/>
  <c r="J13" i="20"/>
  <c r="J4" i="20"/>
  <c r="K3" i="20"/>
  <c r="K9" i="20"/>
  <c r="I22" i="20"/>
  <c r="I14" i="20"/>
  <c r="I31" i="20"/>
  <c r="I25" i="20"/>
  <c r="I27" i="20" s="1"/>
  <c r="E34" i="16"/>
  <c r="E44" i="16" s="1"/>
  <c r="E45" i="16" s="1"/>
  <c r="F22" i="16"/>
  <c r="F33" i="16" s="1"/>
  <c r="F31" i="16"/>
  <c r="F14" i="16"/>
  <c r="F20" i="16" s="1"/>
  <c r="F25" i="16"/>
  <c r="F27" i="16" s="1"/>
  <c r="F28" i="16" s="1"/>
  <c r="G26" i="16"/>
  <c r="G18" i="16"/>
  <c r="H9" i="16"/>
  <c r="H17" i="16" s="1"/>
  <c r="H32" i="16" s="1"/>
  <c r="G13" i="16"/>
  <c r="H3" i="16"/>
  <c r="H4" i="16" s="1"/>
  <c r="G41" i="21" l="1"/>
  <c r="G42" i="21" s="1"/>
  <c r="F42" i="21"/>
  <c r="I28" i="20"/>
  <c r="K17" i="20"/>
  <c r="K13" i="20"/>
  <c r="K4" i="20"/>
  <c r="L3" i="20"/>
  <c r="L9" i="20"/>
  <c r="L17" i="20" s="1"/>
  <c r="K20" i="20"/>
  <c r="I33" i="20"/>
  <c r="I34" i="20" s="1"/>
  <c r="J14" i="20"/>
  <c r="J31" i="20"/>
  <c r="J25" i="20"/>
  <c r="J27" i="20" s="1"/>
  <c r="J28" i="20" s="1"/>
  <c r="J22" i="20"/>
  <c r="J33" i="20" s="1"/>
  <c r="F34" i="16"/>
  <c r="F44" i="16" s="1"/>
  <c r="F45" i="16" s="1"/>
  <c r="G22" i="16"/>
  <c r="G33" i="16" s="1"/>
  <c r="G31" i="16"/>
  <c r="G34" i="16" s="1"/>
  <c r="G44" i="16" s="1"/>
  <c r="G45" i="16" s="1"/>
  <c r="H18" i="16"/>
  <c r="H26" i="16"/>
  <c r="G14" i="16"/>
  <c r="G20" i="16" s="1"/>
  <c r="G25" i="16"/>
  <c r="G27" i="16" s="1"/>
  <c r="G28" i="16" s="1"/>
  <c r="I9" i="16"/>
  <c r="I17" i="16" s="1"/>
  <c r="I32" i="16" s="1"/>
  <c r="H13" i="16"/>
  <c r="I3" i="16"/>
  <c r="I4" i="16" s="1"/>
  <c r="M9" i="20" l="1"/>
  <c r="M17" i="20" s="1"/>
  <c r="L20" i="20"/>
  <c r="L4" i="20"/>
  <c r="L13" i="20"/>
  <c r="M3" i="20"/>
  <c r="K32" i="20"/>
  <c r="K18" i="20"/>
  <c r="K26" i="20"/>
  <c r="J34" i="20"/>
  <c r="K31" i="20"/>
  <c r="K22" i="20"/>
  <c r="K33" i="20" s="1"/>
  <c r="K25" i="20"/>
  <c r="K14" i="20"/>
  <c r="L26" i="20"/>
  <c r="L18" i="20"/>
  <c r="L32" i="20"/>
  <c r="H22" i="16"/>
  <c r="H33" i="16" s="1"/>
  <c r="H31" i="16"/>
  <c r="H25" i="16"/>
  <c r="H27" i="16" s="1"/>
  <c r="H28" i="16" s="1"/>
  <c r="H14" i="16"/>
  <c r="H20" i="16" s="1"/>
  <c r="I18" i="16"/>
  <c r="I26" i="16"/>
  <c r="I13" i="16"/>
  <c r="J3" i="16"/>
  <c r="J4" i="16" s="1"/>
  <c r="J9" i="16"/>
  <c r="J17" i="16" s="1"/>
  <c r="J32" i="16" s="1"/>
  <c r="L25" i="20" l="1"/>
  <c r="L27" i="20" s="1"/>
  <c r="L28" i="20" s="1"/>
  <c r="L22" i="20"/>
  <c r="L33" i="20" s="1"/>
  <c r="L14" i="20"/>
  <c r="L31" i="20"/>
  <c r="L34" i="20" s="1"/>
  <c r="K34" i="20"/>
  <c r="K27" i="20"/>
  <c r="K28" i="20" s="1"/>
  <c r="M20" i="20"/>
  <c r="N9" i="20"/>
  <c r="N17" i="20" s="1"/>
  <c r="N3" i="20"/>
  <c r="M4" i="20"/>
  <c r="M13" i="20"/>
  <c r="M18" i="20"/>
  <c r="M32" i="20"/>
  <c r="M26" i="20"/>
  <c r="H34" i="16"/>
  <c r="H44" i="16" s="1"/>
  <c r="H45" i="16" s="1"/>
  <c r="I22" i="16"/>
  <c r="I33" i="16" s="1"/>
  <c r="I31" i="16"/>
  <c r="I34" i="16" s="1"/>
  <c r="I44" i="16" s="1"/>
  <c r="I45" i="16" s="1"/>
  <c r="I25" i="16"/>
  <c r="I27" i="16" s="1"/>
  <c r="I28" i="16" s="1"/>
  <c r="I14" i="16"/>
  <c r="I20" i="16" s="1"/>
  <c r="J26" i="16"/>
  <c r="J18" i="16"/>
  <c r="K3" i="16"/>
  <c r="K4" i="16" s="1"/>
  <c r="J13" i="16"/>
  <c r="K9" i="16"/>
  <c r="K17" i="16" s="1"/>
  <c r="K32" i="16" s="1"/>
  <c r="N32" i="20" l="1"/>
  <c r="N26" i="20"/>
  <c r="N18" i="20"/>
  <c r="M22" i="20"/>
  <c r="M33" i="20" s="1"/>
  <c r="M31" i="20"/>
  <c r="M34" i="20" s="1"/>
  <c r="M14" i="20"/>
  <c r="M25" i="20"/>
  <c r="M27" i="20" s="1"/>
  <c r="M28" i="20" s="1"/>
  <c r="N20" i="20"/>
  <c r="N13" i="20"/>
  <c r="N4" i="20"/>
  <c r="O3" i="20"/>
  <c r="O9" i="20"/>
  <c r="J22" i="16"/>
  <c r="J33" i="16" s="1"/>
  <c r="J31" i="16"/>
  <c r="J34" i="16" s="1"/>
  <c r="J44" i="16" s="1"/>
  <c r="J45" i="16" s="1"/>
  <c r="J14" i="16"/>
  <c r="J20" i="16" s="1"/>
  <c r="J25" i="16"/>
  <c r="J27" i="16" s="1"/>
  <c r="J28" i="16" s="1"/>
  <c r="K26" i="16"/>
  <c r="K18" i="16"/>
  <c r="L9" i="16"/>
  <c r="K13" i="16"/>
  <c r="L3" i="16"/>
  <c r="O13" i="20" l="1"/>
  <c r="O4" i="20"/>
  <c r="O20" i="20"/>
  <c r="P20" i="20" s="1"/>
  <c r="P3" i="20"/>
  <c r="N14" i="20"/>
  <c r="N25" i="20"/>
  <c r="N27" i="20" s="1"/>
  <c r="N28" i="20" s="1"/>
  <c r="N31" i="20"/>
  <c r="N22" i="20"/>
  <c r="N33" i="20" s="1"/>
  <c r="O17" i="20"/>
  <c r="P9" i="20"/>
  <c r="M3" i="16"/>
  <c r="L4" i="16"/>
  <c r="L17" i="16"/>
  <c r="L32" i="16" s="1"/>
  <c r="M9" i="16"/>
  <c r="K22" i="16"/>
  <c r="K33" i="16" s="1"/>
  <c r="K31" i="16"/>
  <c r="K34" i="16" s="1"/>
  <c r="K44" i="16" s="1"/>
  <c r="K45" i="16" s="1"/>
  <c r="K14" i="16"/>
  <c r="K20" i="16" s="1"/>
  <c r="K25" i="16"/>
  <c r="K27" i="16" s="1"/>
  <c r="K28" i="16" s="1"/>
  <c r="L26" i="16"/>
  <c r="L13" i="16"/>
  <c r="N34" i="20" l="1"/>
  <c r="O32" i="20"/>
  <c r="O26" i="20"/>
  <c r="O18" i="20"/>
  <c r="P17" i="20"/>
  <c r="O31" i="20"/>
  <c r="O25" i="20"/>
  <c r="O27" i="20" s="1"/>
  <c r="O22" i="20"/>
  <c r="O14" i="20"/>
  <c r="P13" i="20"/>
  <c r="L18" i="16"/>
  <c r="M17" i="16"/>
  <c r="L22" i="16"/>
  <c r="L31" i="16"/>
  <c r="L25" i="16"/>
  <c r="L27" i="16" s="1"/>
  <c r="L14" i="16"/>
  <c r="M13" i="16"/>
  <c r="O33" i="20" l="1"/>
  <c r="P22" i="20"/>
  <c r="O28" i="20"/>
  <c r="P27" i="20"/>
  <c r="O34" i="20"/>
  <c r="P34" i="20" s="1"/>
  <c r="L20" i="16"/>
  <c r="L28" i="16"/>
  <c r="M27" i="16" s="1"/>
  <c r="L33" i="16"/>
  <c r="L34" i="16" s="1"/>
  <c r="M34" i="16" s="1"/>
  <c r="M22" i="16"/>
  <c r="L44" i="16" l="1"/>
  <c r="M44" i="16" l="1"/>
  <c r="L45" i="16"/>
</calcChain>
</file>

<file path=xl/sharedStrings.xml><?xml version="1.0" encoding="utf-8"?>
<sst xmlns="http://schemas.openxmlformats.org/spreadsheetml/2006/main" count="125" uniqueCount="69">
  <si>
    <t xml:space="preserve">Actual Recovered Visits </t>
  </si>
  <si>
    <t xml:space="preserve">Metric </t>
  </si>
  <si>
    <t xml:space="preserve">Description </t>
  </si>
  <si>
    <t>Year 1</t>
  </si>
  <si>
    <t>Year2</t>
  </si>
  <si>
    <t>Year3</t>
  </si>
  <si>
    <t>Year4</t>
  </si>
  <si>
    <t>Year 5</t>
  </si>
  <si>
    <t xml:space="preserve">Annual Emergency Visits </t>
  </si>
  <si>
    <t>Total</t>
  </si>
  <si>
    <t>Year 6</t>
  </si>
  <si>
    <t>Year 7</t>
  </si>
  <si>
    <t>Year8</t>
  </si>
  <si>
    <t>Year9</t>
  </si>
  <si>
    <t>Year10</t>
  </si>
  <si>
    <t xml:space="preserve">Average Daily Visits </t>
  </si>
  <si>
    <t xml:space="preserve">New Year to Year Growth Rate </t>
  </si>
  <si>
    <t xml:space="preserve">Additional Patient Visits due to Adjusted Growth </t>
  </si>
  <si>
    <t>( from start Base )</t>
  </si>
  <si>
    <t xml:space="preserve">Total Saved Revenue </t>
  </si>
  <si>
    <t xml:space="preserve">Total New Revenue from Increased Visits </t>
  </si>
  <si>
    <t xml:space="preserve">Per Day average </t>
  </si>
  <si>
    <t xml:space="preserve">Per Day Average </t>
  </si>
  <si>
    <t xml:space="preserve">Total Additional Hospital Revenue </t>
  </si>
  <si>
    <t xml:space="preserve">Nurses Turned Over </t>
  </si>
  <si>
    <t xml:space="preserve">Cummulative Hospital Benefit </t>
  </si>
  <si>
    <t xml:space="preserve">Estimated Reduced Nurse Turnover </t>
  </si>
  <si>
    <t xml:space="preserve">Annual Turnover Percentage </t>
  </si>
  <si>
    <t xml:space="preserve">Replacement Cost Per Nurse / Savings </t>
  </si>
  <si>
    <t>Nurses Staffed</t>
  </si>
  <si>
    <t xml:space="preserve">Total New Visits Per Day </t>
  </si>
  <si>
    <t xml:space="preserve">Total Additional ED Group Revenue </t>
  </si>
  <si>
    <t xml:space="preserve">ED Group Incremental Revenue </t>
  </si>
  <si>
    <t xml:space="preserve">Hospital Incremental Revenue </t>
  </si>
  <si>
    <t xml:space="preserve">Improvement in Turnover Assumption </t>
  </si>
  <si>
    <t xml:space="preserve">Total Hospital Benefit Per Year (w Reduced Turnover) </t>
  </si>
  <si>
    <t>Total "saved" Revenue / Ave Rev PV</t>
  </si>
  <si>
    <t xml:space="preserve">Additional Adjusted Hospital Admission Revenue </t>
  </si>
  <si>
    <t xml:space="preserve">Baseline Adjustment/ Adjusted Growth Percent </t>
  </si>
  <si>
    <t xml:space="preserve">Adjusted Projected Patient Visits with New System </t>
  </si>
  <si>
    <t xml:space="preserve">Percent "Left" Recovered ( LWBS and LBTC) </t>
  </si>
  <si>
    <t>Additional Hospital Admissions / Admit Assumption</t>
  </si>
  <si>
    <t xml:space="preserve">Per Baseline Patient Visit </t>
  </si>
  <si>
    <t>Per Baseline ED Patient Visit (PV)</t>
  </si>
  <si>
    <t xml:space="preserve">Annual </t>
  </si>
  <si>
    <t>Monthly</t>
  </si>
  <si>
    <t xml:space="preserve">Monthly Emergency Visits </t>
  </si>
  <si>
    <t>Monthly Growth Rate ( zero growth)</t>
  </si>
  <si>
    <t xml:space="preserve">Actual Recovered Visits Per Month </t>
  </si>
  <si>
    <t>Total New Patient Visits Per Month</t>
  </si>
  <si>
    <t>Actual</t>
  </si>
  <si>
    <t>Projected</t>
  </si>
  <si>
    <t>Annual Emergency Visits Actual/Projected</t>
  </si>
  <si>
    <t xml:space="preserve">Baseline Adjusted Growth Percentages </t>
  </si>
  <si>
    <t xml:space="preserve">Percent "Left" Recovered ( LWBS + LBTC) </t>
  </si>
  <si>
    <t xml:space="preserve">Estimated Additional Hospital Admissions </t>
  </si>
  <si>
    <t xml:space="preserve">Cummulative Group Benefit </t>
  </si>
  <si>
    <t>Total "Saved" Revenue / Ave Revenue PV</t>
  </si>
  <si>
    <t xml:space="preserve">Total Hospital Benefit Per Year </t>
  </si>
  <si>
    <t xml:space="preserve">Total Group and Hospital Benefit </t>
  </si>
  <si>
    <t>Benefit PPV</t>
  </si>
  <si>
    <t xml:space="preserve">ED Group </t>
  </si>
  <si>
    <t>Hospital</t>
  </si>
  <si>
    <t>Year 2</t>
  </si>
  <si>
    <t>Year 3</t>
  </si>
  <si>
    <t>Year 4</t>
  </si>
  <si>
    <t>ED Group</t>
  </si>
  <si>
    <t xml:space="preserve">Hospital </t>
  </si>
  <si>
    <r>
      <rPr>
        <b/>
        <sz val="12"/>
        <color theme="1"/>
        <rFont val="Calibri"/>
        <family val="2"/>
        <scheme val="minor"/>
      </rPr>
      <t>Notes:</t>
    </r>
    <r>
      <rPr>
        <sz val="12"/>
        <color theme="1"/>
        <rFont val="Calibri"/>
        <family val="2"/>
        <scheme val="minor"/>
      </rPr>
      <t xml:space="preserve"> System Implemented October 2016 | LOS decreased from 210 -140-118 minutes … nearly overnight | Hours of Diversion went from 25% to 0%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</si>
</sst>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165" fontId="0" fillId="0" borderId="0" xfId="2" applyNumberFormat="1" applyFont="1" applyFill="1" applyBorder="1"/>
    <xf numFmtId="0" fontId="0" fillId="0" borderId="0" xfId="0" applyFont="1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3" fillId="0" borderId="0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9" fontId="2" fillId="0" borderId="0" xfId="3" applyFont="1" applyFill="1" applyBorder="1"/>
    <xf numFmtId="164" fontId="1" fillId="0" borderId="0" xfId="1" applyNumberFormat="1" applyFont="1" applyFill="1" applyBorder="1"/>
    <xf numFmtId="165" fontId="2" fillId="0" borderId="0" xfId="2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0" fontId="0" fillId="0" borderId="0" xfId="0" applyNumberFormat="1" applyFont="1" applyFill="1" applyBorder="1"/>
    <xf numFmtId="164" fontId="0" fillId="0" borderId="0" xfId="1" applyNumberFormat="1" applyFont="1" applyFill="1" applyBorder="1"/>
    <xf numFmtId="0" fontId="3" fillId="0" borderId="0" xfId="0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9" fontId="1" fillId="0" borderId="0" xfId="3" applyFont="1" applyFill="1" applyBorder="1" applyAlignment="1">
      <alignment horizontal="right"/>
    </xf>
    <xf numFmtId="3" fontId="0" fillId="0" borderId="0" xfId="0" applyNumberFormat="1" applyFill="1"/>
    <xf numFmtId="10" fontId="1" fillId="0" borderId="0" xfId="3" applyNumberFormat="1" applyFont="1" applyFill="1" applyBorder="1" applyAlignment="1">
      <alignment horizontal="right"/>
    </xf>
    <xf numFmtId="1" fontId="0" fillId="0" borderId="0" xfId="0" applyNumberFormat="1" applyFont="1" applyFill="1" applyBorder="1"/>
    <xf numFmtId="10" fontId="0" fillId="5" borderId="0" xfId="0" applyNumberFormat="1" applyFont="1" applyFill="1" applyBorder="1"/>
    <xf numFmtId="165" fontId="0" fillId="5" borderId="0" xfId="2" applyNumberFormat="1" applyFont="1" applyFill="1" applyBorder="1"/>
    <xf numFmtId="10" fontId="0" fillId="5" borderId="0" xfId="0" applyNumberFormat="1" applyFont="1" applyFill="1" applyBorder="1" applyAlignment="1">
      <alignment horizontal="right"/>
    </xf>
    <xf numFmtId="164" fontId="2" fillId="0" borderId="0" xfId="1" applyNumberFormat="1" applyFont="1" applyFill="1"/>
    <xf numFmtId="165" fontId="0" fillId="0" borderId="0" xfId="0" applyNumberFormat="1" applyFont="1" applyFill="1" applyBorder="1" applyAlignment="1">
      <alignment horizontal="right"/>
    </xf>
    <xf numFmtId="0" fontId="1" fillId="0" borderId="0" xfId="3" applyNumberFormat="1" applyFont="1" applyFill="1" applyBorder="1"/>
    <xf numFmtId="9" fontId="0" fillId="0" borderId="0" xfId="0" applyNumberFormat="1"/>
    <xf numFmtId="9" fontId="0" fillId="5" borderId="0" xfId="0" applyNumberFormat="1" applyFont="1" applyFill="1" applyBorder="1"/>
    <xf numFmtId="164" fontId="0" fillId="5" borderId="0" xfId="1" applyNumberFormat="1" applyFont="1" applyFill="1" applyBorder="1"/>
    <xf numFmtId="0" fontId="0" fillId="5" borderId="0" xfId="0" applyFont="1" applyFill="1" applyBorder="1"/>
    <xf numFmtId="9" fontId="0" fillId="5" borderId="0" xfId="0" applyNumberFormat="1" applyFill="1"/>
    <xf numFmtId="164" fontId="0" fillId="5" borderId="0" xfId="1" applyNumberFormat="1" applyFont="1" applyFill="1"/>
    <xf numFmtId="164" fontId="0" fillId="3" borderId="0" xfId="0" applyNumberFormat="1" applyFill="1"/>
    <xf numFmtId="164" fontId="2" fillId="3" borderId="0" xfId="1" applyNumberFormat="1" applyFont="1" applyFill="1"/>
    <xf numFmtId="164" fontId="2" fillId="3" borderId="0" xfId="1" applyNumberFormat="1" applyFont="1" applyFill="1" applyBorder="1"/>
    <xf numFmtId="0" fontId="0" fillId="0" borderId="0" xfId="0" applyFont="1"/>
    <xf numFmtId="0" fontId="0" fillId="6" borderId="1" xfId="0" applyFont="1" applyFill="1" applyBorder="1"/>
    <xf numFmtId="0" fontId="0" fillId="6" borderId="0" xfId="0" applyFont="1" applyFill="1" applyBorder="1"/>
    <xf numFmtId="1" fontId="0" fillId="6" borderId="0" xfId="0" applyNumberFormat="1" applyFont="1" applyFill="1" applyBorder="1"/>
    <xf numFmtId="0" fontId="0" fillId="3" borderId="1" xfId="0" applyFont="1" applyFill="1" applyBorder="1"/>
    <xf numFmtId="0" fontId="0" fillId="3" borderId="0" xfId="0" applyFont="1" applyFill="1" applyBorder="1"/>
    <xf numFmtId="0" fontId="2" fillId="3" borderId="0" xfId="0" applyFont="1" applyFill="1"/>
    <xf numFmtId="164" fontId="2" fillId="3" borderId="0" xfId="0" applyNumberFormat="1" applyFont="1" applyFill="1"/>
    <xf numFmtId="164" fontId="2" fillId="0" borderId="0" xfId="1" applyNumberFormat="1" applyFont="1"/>
    <xf numFmtId="0" fontId="0" fillId="3" borderId="0" xfId="0" applyFill="1"/>
    <xf numFmtId="164" fontId="0" fillId="2" borderId="0" xfId="0" applyNumberFormat="1" applyFill="1"/>
    <xf numFmtId="165" fontId="5" fillId="6" borderId="1" xfId="2" applyNumberFormat="1" applyFont="1" applyFill="1" applyBorder="1"/>
    <xf numFmtId="165" fontId="5" fillId="6" borderId="0" xfId="2" applyNumberFormat="1" applyFont="1" applyFill="1" applyBorder="1"/>
    <xf numFmtId="165" fontId="5" fillId="6" borderId="0" xfId="2" applyNumberFormat="1" applyFont="1" applyFill="1" applyBorder="1" applyAlignment="1">
      <alignment horizontal="right"/>
    </xf>
    <xf numFmtId="165" fontId="2" fillId="0" borderId="0" xfId="2" applyNumberFormat="1" applyFont="1" applyFill="1"/>
    <xf numFmtId="165" fontId="0" fillId="0" borderId="0" xfId="2" applyNumberFormat="1" applyFont="1"/>
    <xf numFmtId="165" fontId="0" fillId="4" borderId="1" xfId="2" applyNumberFormat="1" applyFont="1" applyFill="1" applyBorder="1"/>
    <xf numFmtId="165" fontId="0" fillId="4" borderId="0" xfId="2" applyNumberFormat="1" applyFont="1" applyFill="1" applyBorder="1"/>
    <xf numFmtId="165" fontId="2" fillId="4" borderId="0" xfId="2" applyNumberFormat="1" applyFont="1" applyFill="1"/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0" fillId="7" borderId="0" xfId="0" applyFill="1"/>
    <xf numFmtId="165" fontId="2" fillId="0" borderId="0" xfId="2" applyNumberFormat="1" applyFont="1" applyAlignment="1">
      <alignment horizontal="right"/>
    </xf>
    <xf numFmtId="3" fontId="2" fillId="0" borderId="0" xfId="0" applyNumberFormat="1" applyFont="1"/>
    <xf numFmtId="165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1" xfId="0" applyFont="1" applyBorder="1"/>
    <xf numFmtId="9" fontId="2" fillId="7" borderId="0" xfId="0" applyNumberFormat="1" applyFont="1" applyFill="1"/>
    <xf numFmtId="10" fontId="2" fillId="0" borderId="0" xfId="0" applyNumberFormat="1" applyFont="1" applyAlignment="1">
      <alignment horizontal="right"/>
    </xf>
    <xf numFmtId="10" fontId="1" fillId="0" borderId="0" xfId="3" applyNumberFormat="1" applyAlignment="1">
      <alignment horizontal="right"/>
    </xf>
    <xf numFmtId="3" fontId="0" fillId="0" borderId="0" xfId="0" applyNumberFormat="1"/>
    <xf numFmtId="9" fontId="0" fillId="7" borderId="0" xfId="0" applyNumberFormat="1" applyFill="1"/>
    <xf numFmtId="10" fontId="2" fillId="0" borderId="0" xfId="0" applyNumberFormat="1" applyFont="1"/>
    <xf numFmtId="10" fontId="0" fillId="0" borderId="0" xfId="0" applyNumberFormat="1"/>
    <xf numFmtId="9" fontId="1" fillId="0" borderId="0" xfId="3" applyAlignment="1">
      <alignment horizontal="right"/>
    </xf>
    <xf numFmtId="0" fontId="5" fillId="6" borderId="1" xfId="0" applyFont="1" applyFill="1" applyBorder="1"/>
    <xf numFmtId="0" fontId="5" fillId="6" borderId="0" xfId="0" applyFont="1" applyFill="1"/>
    <xf numFmtId="10" fontId="5" fillId="6" borderId="0" xfId="0" applyNumberFormat="1" applyFont="1" applyFill="1"/>
    <xf numFmtId="1" fontId="5" fillId="6" borderId="0" xfId="3" applyNumberFormat="1" applyFont="1" applyFill="1" applyAlignment="1">
      <alignment horizontal="right"/>
    </xf>
    <xf numFmtId="3" fontId="2" fillId="6" borderId="0" xfId="0" applyNumberFormat="1" applyFont="1" applyFill="1"/>
    <xf numFmtId="0" fontId="0" fillId="6" borderId="1" xfId="0" applyFill="1" applyBorder="1"/>
    <xf numFmtId="0" fontId="0" fillId="6" borderId="0" xfId="0" applyFill="1"/>
    <xf numFmtId="1" fontId="0" fillId="6" borderId="0" xfId="0" applyNumberFormat="1" applyFill="1"/>
    <xf numFmtId="2" fontId="0" fillId="0" borderId="0" xfId="0" applyNumberFormat="1"/>
    <xf numFmtId="1" fontId="0" fillId="0" borderId="0" xfId="0" applyNumberFormat="1"/>
    <xf numFmtId="2" fontId="0" fillId="6" borderId="0" xfId="0" applyNumberFormat="1" applyFill="1"/>
    <xf numFmtId="164" fontId="0" fillId="0" borderId="0" xfId="1" applyNumberFormat="1" applyFont="1"/>
    <xf numFmtId="0" fontId="0" fillId="3" borderId="1" xfId="0" applyFill="1" applyBorder="1"/>
    <xf numFmtId="164" fontId="1" fillId="0" borderId="0" xfId="1" applyNumberFormat="1"/>
    <xf numFmtId="0" fontId="3" fillId="8" borderId="0" xfId="0" applyFont="1" applyFill="1"/>
    <xf numFmtId="0" fontId="3" fillId="8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/>
    <xf numFmtId="165" fontId="0" fillId="5" borderId="0" xfId="2" applyNumberFormat="1" applyFont="1" applyFill="1"/>
    <xf numFmtId="10" fontId="0" fillId="5" borderId="0" xfId="0" applyNumberFormat="1" applyFill="1" applyAlignment="1">
      <alignment horizontal="right"/>
    </xf>
    <xf numFmtId="166" fontId="1" fillId="0" borderId="0" xfId="3" applyNumberFormat="1" applyAlignment="1">
      <alignment horizontal="right"/>
    </xf>
    <xf numFmtId="10" fontId="0" fillId="5" borderId="0" xfId="0" applyNumberFormat="1" applyFill="1"/>
    <xf numFmtId="0" fontId="2" fillId="3" borderId="1" xfId="0" applyFont="1" applyFill="1" applyBorder="1"/>
    <xf numFmtId="9" fontId="2" fillId="0" borderId="0" xfId="3" applyFont="1"/>
    <xf numFmtId="0" fontId="0" fillId="5" borderId="0" xfId="0" applyFill="1"/>
    <xf numFmtId="0" fontId="1" fillId="0" borderId="0" xfId="3" applyNumberFormat="1"/>
    <xf numFmtId="0" fontId="3" fillId="3" borderId="0" xfId="0" applyFont="1" applyFill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164" fontId="6" fillId="0" borderId="0" xfId="0" applyNumberFormat="1" applyFont="1"/>
    <xf numFmtId="164" fontId="3" fillId="0" borderId="0" xfId="0" applyNumberFormat="1" applyFont="1" applyAlignment="1">
      <alignment horizontal="right"/>
    </xf>
    <xf numFmtId="9" fontId="6" fillId="0" borderId="0" xfId="0" applyNumberFormat="1" applyFont="1"/>
    <xf numFmtId="9" fontId="4" fillId="0" borderId="0" xfId="3" applyFon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Estimated Annual ED Group and Hospital Benefit for 68K PV ER</a:t>
            </a:r>
          </a:p>
        </c:rich>
      </c:tx>
      <c:layout>
        <c:manualLayout>
          <c:xMode val="edge"/>
          <c:yMode val="edge"/>
          <c:x val="0.24632152476232269"/>
          <c:y val="2.13115385995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'[1]Sentara-5YR'!$B$50</c:f>
              <c:strCache>
                <c:ptCount val="1"/>
                <c:pt idx="0">
                  <c:v>ED Group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1BE0C89-06FC-4886-8E35-E48AECE516BC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CFF-4C4E-B557-7B0B0A5D5B9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B70FFC5-EDA9-447C-BC24-8B89D689A903}" type="VALUE">
                      <a:rPr lang="en-US" sz="1200" b="1" i="0" baseline="0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CFF-4C4E-B557-7B0B0A5D5B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'[1]Sentara-5YR'!$C$49:$E$49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'[1]Sentara-5YR'!$C$50:$E$50</c:f>
              <c:numCache>
                <c:formatCode>General</c:formatCode>
                <c:ptCount val="3"/>
                <c:pt idx="0">
                  <c:v>1089972</c:v>
                </c:pt>
                <c:pt idx="1">
                  <c:v>1575862.600000001</c:v>
                </c:pt>
                <c:pt idx="2">
                  <c:v>2202776.8360000006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FF-4C4E-B557-7B0B0A5D5B9D}"/>
            </c:ext>
          </c:extLst>
        </c:ser>
        <c:ser>
          <c:idx val="1"/>
          <c:order val="1"/>
          <c:tx>
            <c:strRef>
              <c:f>'[1]Sentara-5YR'!$B$51</c:f>
              <c:strCache>
                <c:ptCount val="1"/>
                <c:pt idx="0">
                  <c:v>Hospital 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'[1]Sentara-5YR'!$C$49:$E$49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'[1]Sentara-5YR'!$C$51:$E$51</c:f>
              <c:numCache>
                <c:formatCode>General</c:formatCode>
                <c:ptCount val="3"/>
                <c:pt idx="0">
                  <c:v>6114080</c:v>
                </c:pt>
                <c:pt idx="1">
                  <c:v>8485414.0000000056</c:v>
                </c:pt>
                <c:pt idx="2">
                  <c:v>11861106.040000003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FF-4C4E-B557-7B0B0A5D5B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5278680"/>
        <c:axId val="435278024"/>
      </c:barChart>
      <c:catAx>
        <c:axId val="43527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278024"/>
        <c:crosses val="autoZero"/>
        <c:auto val="1"/>
        <c:lblAlgn val="ctr"/>
        <c:lblOffset val="100"/>
        <c:noMultiLvlLbl val="0"/>
      </c:catAx>
      <c:valAx>
        <c:axId val="43527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27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54</xdr:row>
      <xdr:rowOff>93346</xdr:rowOff>
    </xdr:from>
    <xdr:to>
      <xdr:col>8</xdr:col>
      <xdr:colOff>19050</xdr:colOff>
      <xdr:row>79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B4AF93-CD8C-4232-96C7-00B0E6351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BQ-Actual-Case-Stud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tara-5YR"/>
      <sheetName val="Sheet1"/>
    </sheetNames>
    <sheetDataSet>
      <sheetData sheetId="0">
        <row r="49">
          <cell r="C49" t="str">
            <v>Year 1</v>
          </cell>
          <cell r="D49" t="str">
            <v>Year 2</v>
          </cell>
          <cell r="E49" t="str">
            <v>Year 3</v>
          </cell>
        </row>
        <row r="50">
          <cell r="B50" t="str">
            <v>ED Group</v>
          </cell>
          <cell r="C50">
            <v>1089972</v>
          </cell>
          <cell r="D50">
            <v>1575862.600000001</v>
          </cell>
          <cell r="E50">
            <v>2202776.8360000006</v>
          </cell>
        </row>
        <row r="51">
          <cell r="B51" t="str">
            <v xml:space="preserve">Hospital </v>
          </cell>
          <cell r="C51">
            <v>6114080</v>
          </cell>
          <cell r="D51">
            <v>8485414.0000000056</v>
          </cell>
          <cell r="E51">
            <v>11861106.040000003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9324-53EF-49B6-8745-FFED10A3CD98}">
  <dimension ref="A1:I53"/>
  <sheetViews>
    <sheetView tabSelected="1" workbookViewId="0">
      <selection activeCell="L71" sqref="L71"/>
    </sheetView>
  </sheetViews>
  <sheetFormatPr defaultRowHeight="14.4" x14ac:dyDescent="0.3"/>
  <cols>
    <col min="1" max="1" width="51.77734375" customWidth="1"/>
    <col min="2" max="2" width="15.88671875" customWidth="1"/>
    <col min="3" max="7" width="19" customWidth="1"/>
    <col min="8" max="8" width="16.109375" customWidth="1"/>
  </cols>
  <sheetData>
    <row r="1" spans="1:8" ht="18" x14ac:dyDescent="0.35">
      <c r="A1" s="90" t="s">
        <v>2</v>
      </c>
      <c r="B1" s="91" t="s">
        <v>1</v>
      </c>
      <c r="C1" s="91">
        <v>2017</v>
      </c>
      <c r="D1" s="91">
        <v>2018</v>
      </c>
      <c r="E1" s="91">
        <v>2019</v>
      </c>
      <c r="F1" s="91">
        <f>E1+1</f>
        <v>2020</v>
      </c>
      <c r="G1" s="91">
        <f t="shared" ref="G1" si="0">F1+1</f>
        <v>2021</v>
      </c>
      <c r="H1" s="91" t="s">
        <v>9</v>
      </c>
    </row>
    <row r="2" spans="1:8" ht="18" x14ac:dyDescent="0.35">
      <c r="A2" s="58"/>
      <c r="B2" s="13"/>
      <c r="C2" s="92" t="s">
        <v>50</v>
      </c>
      <c r="D2" s="92" t="s">
        <v>50</v>
      </c>
      <c r="E2" s="92" t="s">
        <v>50</v>
      </c>
      <c r="F2" s="92" t="s">
        <v>51</v>
      </c>
      <c r="G2" s="92" t="s">
        <v>51</v>
      </c>
    </row>
    <row r="3" spans="1:8" ht="18" x14ac:dyDescent="0.35">
      <c r="A3" s="93" t="s">
        <v>52</v>
      </c>
      <c r="B3" s="94">
        <v>68000</v>
      </c>
      <c r="C3" s="62">
        <f>B3*(1+C6)</f>
        <v>75480</v>
      </c>
      <c r="D3" s="62">
        <f>C3*(1+D6)</f>
        <v>79254</v>
      </c>
      <c r="E3" s="62">
        <f t="shared" ref="E3:G3" si="1">D3*(1+E6)</f>
        <v>84009.24</v>
      </c>
      <c r="F3" s="62">
        <f t="shared" si="1"/>
        <v>89049.794400000013</v>
      </c>
      <c r="G3" s="62">
        <f t="shared" si="1"/>
        <v>94392.782064000014</v>
      </c>
      <c r="H3" s="63">
        <f>SUM(C3:G3)</f>
        <v>422185.81646400003</v>
      </c>
    </row>
    <row r="4" spans="1:8" x14ac:dyDescent="0.3">
      <c r="A4" s="60" t="s">
        <v>15</v>
      </c>
      <c r="B4" s="54"/>
      <c r="C4" s="64">
        <f>C3/365</f>
        <v>206.79452054794521</v>
      </c>
      <c r="D4" s="64">
        <f t="shared" ref="D4:G4" si="2">D3/365</f>
        <v>217.13424657534247</v>
      </c>
      <c r="E4" s="64">
        <f t="shared" si="2"/>
        <v>230.16230136986303</v>
      </c>
      <c r="F4" s="64">
        <f t="shared" si="2"/>
        <v>243.97203945205484</v>
      </c>
      <c r="G4" s="64">
        <f t="shared" si="2"/>
        <v>258.61036181917814</v>
      </c>
      <c r="H4" s="63"/>
    </row>
    <row r="5" spans="1:8" x14ac:dyDescent="0.3">
      <c r="A5" s="60"/>
      <c r="B5" s="54"/>
      <c r="C5" s="65"/>
      <c r="D5" s="65"/>
      <c r="E5" s="66"/>
      <c r="F5" s="66"/>
      <c r="G5" s="66"/>
      <c r="H5" s="63"/>
    </row>
    <row r="6" spans="1:8" ht="18" x14ac:dyDescent="0.35">
      <c r="A6" s="93" t="s">
        <v>16</v>
      </c>
      <c r="B6" s="95">
        <v>0.06</v>
      </c>
      <c r="C6" s="96">
        <v>0.11</v>
      </c>
      <c r="D6" s="96">
        <v>0.05</v>
      </c>
      <c r="E6" s="96">
        <v>0.06</v>
      </c>
      <c r="F6" s="96">
        <f t="shared" ref="F6:G6" si="3">$B$6</f>
        <v>0.06</v>
      </c>
      <c r="G6" s="96">
        <f t="shared" si="3"/>
        <v>0.06</v>
      </c>
      <c r="H6" s="71"/>
    </row>
    <row r="7" spans="1:8" x14ac:dyDescent="0.3">
      <c r="A7" s="60" t="s">
        <v>53</v>
      </c>
      <c r="B7" s="97">
        <v>0.02</v>
      </c>
      <c r="C7" s="96">
        <f>C6-$B$7</f>
        <v>0.09</v>
      </c>
      <c r="D7" s="96">
        <f t="shared" ref="D7:G7" si="4">D6-$B$7</f>
        <v>3.0000000000000002E-2</v>
      </c>
      <c r="E7" s="96">
        <f t="shared" si="4"/>
        <v>3.9999999999999994E-2</v>
      </c>
      <c r="F7" s="96">
        <f t="shared" si="4"/>
        <v>3.9999999999999994E-2</v>
      </c>
      <c r="G7" s="96">
        <f t="shared" si="4"/>
        <v>3.9999999999999994E-2</v>
      </c>
      <c r="H7" s="71"/>
    </row>
    <row r="8" spans="1:8" x14ac:dyDescent="0.3">
      <c r="A8" s="60"/>
      <c r="B8" s="74"/>
      <c r="C8" s="75"/>
      <c r="D8" s="75"/>
      <c r="E8" s="75"/>
      <c r="F8" s="75"/>
      <c r="G8" s="75"/>
      <c r="H8" s="71"/>
    </row>
    <row r="9" spans="1:8" x14ac:dyDescent="0.3">
      <c r="A9" s="76" t="s">
        <v>39</v>
      </c>
      <c r="B9" s="78"/>
      <c r="C9" s="79">
        <f>B3*(1+C7)</f>
        <v>74120</v>
      </c>
      <c r="D9" s="79">
        <f t="shared" ref="D9:G9" si="5">C3*(1+D7)</f>
        <v>77744.400000000009</v>
      </c>
      <c r="E9" s="79">
        <f t="shared" si="5"/>
        <v>82424.160000000003</v>
      </c>
      <c r="F9" s="79">
        <f t="shared" si="5"/>
        <v>87369.609600000011</v>
      </c>
      <c r="G9" s="79">
        <f t="shared" si="5"/>
        <v>92611.786176000023</v>
      </c>
      <c r="H9" s="80">
        <f>SUM(C9:G9)</f>
        <v>414269.95577600005</v>
      </c>
    </row>
    <row r="10" spans="1:8" x14ac:dyDescent="0.3">
      <c r="A10" s="60"/>
      <c r="C10" s="75"/>
      <c r="D10" s="75"/>
      <c r="E10" s="75"/>
      <c r="F10" s="75"/>
      <c r="G10" s="75"/>
      <c r="H10" s="71"/>
    </row>
    <row r="11" spans="1:8" ht="18" x14ac:dyDescent="0.35">
      <c r="A11" s="93" t="s">
        <v>54</v>
      </c>
      <c r="B11" s="97">
        <v>0.03</v>
      </c>
      <c r="C11" s="70">
        <f>$B$11</f>
        <v>0.03</v>
      </c>
      <c r="D11" s="70">
        <f t="shared" ref="D11:G11" si="6">$B$11</f>
        <v>0.03</v>
      </c>
      <c r="E11" s="70">
        <f t="shared" si="6"/>
        <v>0.03</v>
      </c>
      <c r="F11" s="70">
        <f t="shared" si="6"/>
        <v>0.03</v>
      </c>
      <c r="G11" s="70">
        <f t="shared" si="6"/>
        <v>0.03</v>
      </c>
    </row>
    <row r="12" spans="1:8" x14ac:dyDescent="0.3">
      <c r="A12" s="81" t="s">
        <v>0</v>
      </c>
      <c r="B12" s="82"/>
      <c r="C12" s="83">
        <f>C3*C11</f>
        <v>2264.4</v>
      </c>
      <c r="D12" s="83">
        <f>D3*D11</f>
        <v>2377.62</v>
      </c>
      <c r="E12" s="83">
        <f>E3*E11</f>
        <v>2520.2772</v>
      </c>
      <c r="F12" s="83">
        <f>F3*F11</f>
        <v>2671.4938320000001</v>
      </c>
      <c r="G12" s="83">
        <f>G3*G11</f>
        <v>2831.7834619200003</v>
      </c>
      <c r="H12" s="80">
        <f>SUM(C12:G12)</f>
        <v>12665.574493920001</v>
      </c>
    </row>
    <row r="13" spans="1:8" x14ac:dyDescent="0.3">
      <c r="A13" s="60" t="s">
        <v>21</v>
      </c>
      <c r="C13" s="85">
        <f>C12/365</f>
        <v>6.2038356164383561</v>
      </c>
      <c r="D13" s="85">
        <f t="shared" ref="D13:G13" si="7">D12/365</f>
        <v>6.514027397260274</v>
      </c>
      <c r="E13" s="85">
        <f t="shared" si="7"/>
        <v>6.9048690410958908</v>
      </c>
      <c r="F13" s="85">
        <f t="shared" si="7"/>
        <v>7.3191611835616444</v>
      </c>
      <c r="G13" s="85">
        <f t="shared" si="7"/>
        <v>7.7583108545753428</v>
      </c>
      <c r="H13" s="63"/>
    </row>
    <row r="14" spans="1:8" x14ac:dyDescent="0.3">
      <c r="A14" s="60"/>
      <c r="C14" s="85"/>
      <c r="D14" s="85"/>
      <c r="E14" s="85"/>
      <c r="F14" s="85"/>
      <c r="G14" s="85"/>
      <c r="H14" s="63"/>
    </row>
    <row r="15" spans="1:8" ht="18" x14ac:dyDescent="0.35">
      <c r="A15" s="93" t="s">
        <v>17</v>
      </c>
      <c r="C15" s="85">
        <f>C9-$B$3</f>
        <v>6120</v>
      </c>
      <c r="D15" s="85">
        <f>D9-$B$3</f>
        <v>9744.4000000000087</v>
      </c>
      <c r="E15" s="85">
        <f>E9-$B$3</f>
        <v>14424.160000000003</v>
      </c>
      <c r="F15" s="85">
        <f>F9-$B$3</f>
        <v>19369.609600000011</v>
      </c>
      <c r="G15" s="85">
        <f>G9-$B$3</f>
        <v>24611.786176000023</v>
      </c>
      <c r="H15" s="63">
        <f>SUM(C15:G15)</f>
        <v>74269.955776000046</v>
      </c>
    </row>
    <row r="16" spans="1:8" x14ac:dyDescent="0.3">
      <c r="A16" s="60" t="s">
        <v>22</v>
      </c>
      <c r="C16" s="85">
        <f>C15/365</f>
        <v>16.767123287671232</v>
      </c>
      <c r="D16" s="85">
        <f t="shared" ref="D16:G16" si="8">D15/365</f>
        <v>26.696986301369886</v>
      </c>
      <c r="E16" s="85">
        <f t="shared" si="8"/>
        <v>39.518246575342474</v>
      </c>
      <c r="F16" s="85">
        <f t="shared" si="8"/>
        <v>53.067423561643864</v>
      </c>
      <c r="G16" s="85">
        <f t="shared" si="8"/>
        <v>67.42955116712335</v>
      </c>
      <c r="H16" s="63"/>
    </row>
    <row r="17" spans="1:8" x14ac:dyDescent="0.3">
      <c r="A17" s="81" t="s">
        <v>30</v>
      </c>
      <c r="B17" s="82"/>
      <c r="C17" s="83">
        <f>C13+C16</f>
        <v>22.970958904109587</v>
      </c>
      <c r="D17" s="83">
        <f>D13+D16</f>
        <v>33.211013698630161</v>
      </c>
      <c r="E17" s="83">
        <f>E13+E16</f>
        <v>46.423115616438366</v>
      </c>
      <c r="F17" s="83">
        <f>F13+F16</f>
        <v>60.386584745205511</v>
      </c>
      <c r="G17" s="83">
        <f>G13+G16</f>
        <v>75.187862021698692</v>
      </c>
      <c r="H17" s="80"/>
    </row>
    <row r="18" spans="1:8" x14ac:dyDescent="0.3">
      <c r="A18" s="60"/>
      <c r="C18" s="85"/>
      <c r="D18" s="85"/>
      <c r="E18" s="85"/>
      <c r="F18" s="85"/>
      <c r="G18" s="85"/>
      <c r="H18" s="63"/>
    </row>
    <row r="19" spans="1:8" ht="18" x14ac:dyDescent="0.35">
      <c r="A19" s="93" t="s">
        <v>55</v>
      </c>
      <c r="B19" s="34">
        <v>0.1</v>
      </c>
      <c r="C19" s="85">
        <f>$B$19*(C12+C15)</f>
        <v>838.44</v>
      </c>
      <c r="D19" s="85">
        <f>$B$19*(D12+D15)</f>
        <v>1212.2020000000009</v>
      </c>
      <c r="E19" s="85">
        <f>$B$19*(E12+E15)</f>
        <v>1694.4437200000004</v>
      </c>
      <c r="F19" s="85">
        <f>$B$19*(F12+F15)</f>
        <v>2204.1103432000014</v>
      </c>
      <c r="G19" s="85">
        <f>$B$19*(G12+G15)</f>
        <v>2744.3569637920027</v>
      </c>
      <c r="H19" s="63">
        <f>SUM(C19:G19)</f>
        <v>8693.5530269920055</v>
      </c>
    </row>
    <row r="20" spans="1:8" x14ac:dyDescent="0.3">
      <c r="A20" s="60"/>
      <c r="C20" s="85"/>
      <c r="D20" s="85"/>
      <c r="E20" s="85"/>
      <c r="F20" s="85"/>
      <c r="G20" s="85"/>
      <c r="H20" s="63"/>
    </row>
    <row r="21" spans="1:8" ht="18" x14ac:dyDescent="0.35">
      <c r="A21" s="93" t="s">
        <v>32</v>
      </c>
      <c r="C21" s="85"/>
      <c r="D21" s="85"/>
      <c r="E21" s="85"/>
      <c r="F21" s="85"/>
      <c r="G21" s="85"/>
      <c r="H21" s="63"/>
    </row>
    <row r="22" spans="1:8" x14ac:dyDescent="0.3">
      <c r="A22" s="60" t="s">
        <v>19</v>
      </c>
      <c r="B22" s="35">
        <v>130</v>
      </c>
      <c r="C22" s="87">
        <f>$B$22*C12</f>
        <v>294372</v>
      </c>
      <c r="D22" s="87">
        <f>$B$22*D12</f>
        <v>309090.59999999998</v>
      </c>
      <c r="E22" s="87">
        <f>$B$22*E12</f>
        <v>327636.03600000002</v>
      </c>
      <c r="F22" s="87">
        <f>$B$22*F12</f>
        <v>347294.19816000003</v>
      </c>
      <c r="G22" s="87">
        <f>$B$22*G12</f>
        <v>368131.85004960001</v>
      </c>
      <c r="H22" s="63"/>
    </row>
    <row r="23" spans="1:8" x14ac:dyDescent="0.3">
      <c r="A23" s="60" t="s">
        <v>20</v>
      </c>
      <c r="B23" s="35">
        <v>130</v>
      </c>
      <c r="C23" s="87">
        <f>$B$23*C15</f>
        <v>795600</v>
      </c>
      <c r="D23" s="87">
        <f>$B$23*D15</f>
        <v>1266772.0000000012</v>
      </c>
      <c r="E23" s="87">
        <f>$B$23*E15</f>
        <v>1875140.8000000005</v>
      </c>
      <c r="F23" s="87">
        <f>$B$23*F15</f>
        <v>2518049.2480000015</v>
      </c>
      <c r="G23" s="87">
        <f>$B$23*G15</f>
        <v>3199532.202880003</v>
      </c>
      <c r="H23" s="63"/>
    </row>
    <row r="24" spans="1:8" x14ac:dyDescent="0.3">
      <c r="A24" s="98" t="s">
        <v>31</v>
      </c>
      <c r="B24" s="48"/>
      <c r="C24" s="37">
        <f>SUM(C22:C23)</f>
        <v>1089972</v>
      </c>
      <c r="D24" s="37">
        <f t="shared" ref="D24:G24" si="9">SUM(D22:D23)</f>
        <v>1575862.600000001</v>
      </c>
      <c r="E24" s="37">
        <f t="shared" si="9"/>
        <v>2202776.8360000006</v>
      </c>
      <c r="F24" s="37">
        <f t="shared" si="9"/>
        <v>2865343.4461600017</v>
      </c>
      <c r="G24" s="37">
        <f t="shared" si="9"/>
        <v>3567664.052929603</v>
      </c>
      <c r="H24" s="37">
        <f>SUM(C24:G24)</f>
        <v>11301618.935089607</v>
      </c>
    </row>
    <row r="25" spans="1:8" x14ac:dyDescent="0.3">
      <c r="A25" s="60" t="s">
        <v>56</v>
      </c>
      <c r="C25" s="89">
        <f>C24</f>
        <v>1089972</v>
      </c>
      <c r="D25" s="89">
        <f>C25+D24</f>
        <v>2665834.600000001</v>
      </c>
      <c r="E25" s="89">
        <f t="shared" ref="E25:G25" si="10">D25+E24</f>
        <v>4868611.4360000016</v>
      </c>
      <c r="F25" s="89">
        <f t="shared" si="10"/>
        <v>7733954.8821600033</v>
      </c>
      <c r="G25" s="89">
        <f t="shared" si="10"/>
        <v>11301618.935089607</v>
      </c>
      <c r="H25" s="47"/>
    </row>
    <row r="26" spans="1:8" x14ac:dyDescent="0.3">
      <c r="A26" s="60"/>
      <c r="C26" s="84"/>
      <c r="D26" s="85"/>
      <c r="E26" s="85"/>
      <c r="F26" s="85"/>
      <c r="G26" s="85"/>
      <c r="H26" s="63"/>
    </row>
    <row r="27" spans="1:8" ht="18" x14ac:dyDescent="0.35">
      <c r="A27" s="93" t="s">
        <v>33</v>
      </c>
      <c r="C27" s="85"/>
      <c r="D27" s="85"/>
      <c r="E27" s="85"/>
      <c r="F27" s="85"/>
      <c r="G27" s="85"/>
      <c r="H27" s="63"/>
    </row>
    <row r="28" spans="1:8" x14ac:dyDescent="0.3">
      <c r="A28" s="60" t="s">
        <v>57</v>
      </c>
      <c r="B28" s="35">
        <v>450</v>
      </c>
      <c r="C28" s="87">
        <f>$B$28*C12</f>
        <v>1018980</v>
      </c>
      <c r="D28" s="87">
        <f>$B$28*D12</f>
        <v>1069929</v>
      </c>
      <c r="E28" s="87">
        <f>$B$28*E12</f>
        <v>1134124.74</v>
      </c>
      <c r="F28" s="87">
        <f>$B$28*F12</f>
        <v>1202172.2243999999</v>
      </c>
      <c r="G28" s="87">
        <f>$B$28*G12</f>
        <v>1274302.5578640001</v>
      </c>
      <c r="H28" s="63"/>
    </row>
    <row r="29" spans="1:8" x14ac:dyDescent="0.3">
      <c r="A29" s="60" t="s">
        <v>20</v>
      </c>
      <c r="B29" s="35">
        <v>450</v>
      </c>
      <c r="C29" s="87">
        <f>$B$29*C15</f>
        <v>2754000</v>
      </c>
      <c r="D29" s="87">
        <f>$B$29*D15</f>
        <v>4384980.0000000037</v>
      </c>
      <c r="E29" s="87">
        <f>$B$29*E15</f>
        <v>6490872.0000000019</v>
      </c>
      <c r="F29" s="87">
        <f>$B$29*F15</f>
        <v>8716324.320000004</v>
      </c>
      <c r="G29" s="87">
        <f>$B$29*G15</f>
        <v>11075303.77920001</v>
      </c>
      <c r="H29" s="63"/>
    </row>
    <row r="30" spans="1:8" x14ac:dyDescent="0.3">
      <c r="A30" s="60" t="s">
        <v>37</v>
      </c>
      <c r="B30" s="35">
        <v>2500</v>
      </c>
      <c r="C30" s="87">
        <f>$B$30*C19</f>
        <v>2096100.0000000002</v>
      </c>
      <c r="D30" s="87">
        <f>$B$30*D19</f>
        <v>3030505.0000000023</v>
      </c>
      <c r="E30" s="87">
        <f>$B$30*E19</f>
        <v>4236109.3000000007</v>
      </c>
      <c r="F30" s="87">
        <f>$B$30*F19</f>
        <v>5510275.8580000037</v>
      </c>
      <c r="G30" s="87">
        <f>$B$30*G19</f>
        <v>6860892.4094800064</v>
      </c>
      <c r="H30" s="63"/>
    </row>
    <row r="31" spans="1:8" x14ac:dyDescent="0.3">
      <c r="A31" s="98" t="s">
        <v>23</v>
      </c>
      <c r="B31" s="48"/>
      <c r="C31" s="37">
        <f>SUM(C28:C30)</f>
        <v>5869080</v>
      </c>
      <c r="D31" s="37">
        <f t="shared" ref="D31:G31" si="11">SUM(D28:D30)</f>
        <v>8485414.0000000056</v>
      </c>
      <c r="E31" s="37">
        <f t="shared" si="11"/>
        <v>11861106.040000003</v>
      </c>
      <c r="F31" s="37">
        <f t="shared" si="11"/>
        <v>15428772.402400009</v>
      </c>
      <c r="G31" s="37">
        <f t="shared" si="11"/>
        <v>19210498.746544015</v>
      </c>
      <c r="H31" s="37">
        <f>SUM(C31:G31)</f>
        <v>60854871.188944027</v>
      </c>
    </row>
    <row r="32" spans="1:8" x14ac:dyDescent="0.3">
      <c r="A32" s="60"/>
      <c r="C32" s="85"/>
      <c r="D32" s="85"/>
      <c r="E32" s="85"/>
      <c r="F32" s="85"/>
      <c r="G32" s="85"/>
      <c r="H32" s="63"/>
    </row>
    <row r="33" spans="1:9" ht="18" x14ac:dyDescent="0.35">
      <c r="A33" s="93" t="s">
        <v>26</v>
      </c>
      <c r="C33" s="99"/>
      <c r="D33" s="99"/>
      <c r="E33" s="99"/>
      <c r="F33" s="99"/>
      <c r="G33" s="99"/>
    </row>
    <row r="34" spans="1:9" x14ac:dyDescent="0.3">
      <c r="A34" t="s">
        <v>29</v>
      </c>
      <c r="B34" s="100">
        <v>70</v>
      </c>
      <c r="C34" s="101">
        <f>$B$34</f>
        <v>70</v>
      </c>
      <c r="D34" s="101">
        <f t="shared" ref="D34:G34" si="12">$B$34</f>
        <v>70</v>
      </c>
      <c r="E34" s="101">
        <f t="shared" si="12"/>
        <v>70</v>
      </c>
      <c r="F34" s="101">
        <f t="shared" si="12"/>
        <v>70</v>
      </c>
      <c r="G34" s="101">
        <f t="shared" si="12"/>
        <v>70</v>
      </c>
    </row>
    <row r="35" spans="1:9" x14ac:dyDescent="0.3">
      <c r="A35" t="s">
        <v>27</v>
      </c>
      <c r="B35" s="34">
        <v>0</v>
      </c>
      <c r="C35" s="30">
        <v>0.1</v>
      </c>
      <c r="D35" s="30">
        <f t="shared" ref="D35:G35" si="13">$B$35</f>
        <v>0</v>
      </c>
      <c r="E35" s="30">
        <f t="shared" si="13"/>
        <v>0</v>
      </c>
      <c r="F35" s="30">
        <f t="shared" si="13"/>
        <v>0</v>
      </c>
      <c r="G35" s="30">
        <f t="shared" si="13"/>
        <v>0</v>
      </c>
    </row>
    <row r="36" spans="1:9" x14ac:dyDescent="0.3">
      <c r="A36" t="s">
        <v>24</v>
      </c>
      <c r="C36">
        <f>C34*C35</f>
        <v>7</v>
      </c>
      <c r="D36">
        <f t="shared" ref="D36:G36" si="14">D34*D35</f>
        <v>0</v>
      </c>
      <c r="E36">
        <f t="shared" si="14"/>
        <v>0</v>
      </c>
      <c r="F36">
        <f t="shared" si="14"/>
        <v>0</v>
      </c>
      <c r="G36">
        <f t="shared" si="14"/>
        <v>0</v>
      </c>
    </row>
    <row r="37" spans="1:9" x14ac:dyDescent="0.3">
      <c r="A37" t="s">
        <v>34</v>
      </c>
      <c r="B37" s="34">
        <v>0.5</v>
      </c>
      <c r="C37">
        <f>$B$37*C36</f>
        <v>3.5</v>
      </c>
      <c r="D37">
        <f t="shared" ref="D37:G37" si="15">$B$37*D36</f>
        <v>0</v>
      </c>
      <c r="E37">
        <f t="shared" si="15"/>
        <v>0</v>
      </c>
      <c r="F37">
        <f t="shared" si="15"/>
        <v>0</v>
      </c>
      <c r="G37">
        <f t="shared" si="15"/>
        <v>0</v>
      </c>
    </row>
    <row r="38" spans="1:9" x14ac:dyDescent="0.3">
      <c r="A38" s="9" t="s">
        <v>28</v>
      </c>
      <c r="B38" s="35">
        <v>70000</v>
      </c>
      <c r="C38" s="36">
        <f>$B$38*C37</f>
        <v>245000</v>
      </c>
      <c r="D38" s="36">
        <f t="shared" ref="D38:G38" si="16">$B$38*D37</f>
        <v>0</v>
      </c>
      <c r="E38" s="36">
        <f t="shared" si="16"/>
        <v>0</v>
      </c>
      <c r="F38" s="36">
        <f t="shared" si="16"/>
        <v>0</v>
      </c>
      <c r="G38" s="36">
        <f t="shared" si="16"/>
        <v>0</v>
      </c>
      <c r="H38" s="37">
        <f>SUM(C38:G39)</f>
        <v>245000</v>
      </c>
    </row>
    <row r="40" spans="1:9" ht="18" x14ac:dyDescent="0.35">
      <c r="A40" s="102" t="s">
        <v>58</v>
      </c>
      <c r="B40" s="45"/>
      <c r="C40" s="46">
        <f>C31+C38</f>
        <v>6114080</v>
      </c>
      <c r="D40" s="46">
        <f>D31+D38</f>
        <v>8485414.0000000056</v>
      </c>
      <c r="E40" s="46">
        <f>E31+E38</f>
        <v>11861106.040000003</v>
      </c>
      <c r="F40" s="46">
        <f>F31+F38</f>
        <v>15428772.402400009</v>
      </c>
      <c r="G40" s="46">
        <f>G31+G38</f>
        <v>19210498.746544015</v>
      </c>
      <c r="H40" s="37">
        <f>SUM(C40:G40)</f>
        <v>61099871.188944027</v>
      </c>
      <c r="I40" s="9"/>
    </row>
    <row r="41" spans="1:9" x14ac:dyDescent="0.3">
      <c r="A41" s="9" t="s">
        <v>25</v>
      </c>
      <c r="B41" s="9"/>
      <c r="C41" s="103">
        <f>C40</f>
        <v>6114080</v>
      </c>
      <c r="D41" s="103">
        <f>C41+D40</f>
        <v>14599494.000000006</v>
      </c>
      <c r="E41" s="103">
        <f t="shared" ref="E41:G41" si="17">D41+E40</f>
        <v>26460600.040000007</v>
      </c>
      <c r="F41" s="103">
        <f t="shared" si="17"/>
        <v>41889372.442400016</v>
      </c>
      <c r="G41" s="103">
        <f t="shared" si="17"/>
        <v>61099871.188944027</v>
      </c>
      <c r="H41" s="9"/>
      <c r="I41" s="9"/>
    </row>
    <row r="42" spans="1:9" ht="18" x14ac:dyDescent="0.35">
      <c r="A42" s="13" t="s">
        <v>59</v>
      </c>
      <c r="B42" s="13"/>
      <c r="C42" s="104">
        <f>C25+C41</f>
        <v>7204052</v>
      </c>
      <c r="D42" s="104">
        <f>D25+D41</f>
        <v>17265328.600000005</v>
      </c>
      <c r="E42" s="104">
        <f>E25+E41</f>
        <v>31329211.476000007</v>
      </c>
      <c r="F42" s="104">
        <f>F25+F41</f>
        <v>49623327.324560016</v>
      </c>
      <c r="G42" s="104">
        <f>G25+G41</f>
        <v>72401490.12403363</v>
      </c>
      <c r="H42" s="9"/>
      <c r="I42" s="9"/>
    </row>
    <row r="43" spans="1:9" ht="18" x14ac:dyDescent="0.35">
      <c r="A43" s="13"/>
      <c r="B43" s="13"/>
      <c r="C43" s="104"/>
      <c r="D43" s="104"/>
      <c r="E43" s="104"/>
      <c r="F43" s="104"/>
      <c r="G43" s="104"/>
      <c r="H43" s="9"/>
      <c r="I43" s="9"/>
    </row>
    <row r="44" spans="1:9" ht="18" x14ac:dyDescent="0.35">
      <c r="A44" s="13" t="s">
        <v>60</v>
      </c>
      <c r="B44" s="59"/>
      <c r="C44" s="105"/>
      <c r="D44" s="105"/>
      <c r="E44" s="105"/>
      <c r="F44" s="105"/>
      <c r="G44" s="105"/>
      <c r="H44" s="59"/>
      <c r="I44" s="9"/>
    </row>
    <row r="45" spans="1:9" ht="15.6" x14ac:dyDescent="0.3">
      <c r="A45" s="106" t="s">
        <v>61</v>
      </c>
      <c r="B45" s="59"/>
      <c r="C45" s="107">
        <f>C24/C3</f>
        <v>14.440540540540541</v>
      </c>
      <c r="D45" s="107">
        <f t="shared" ref="D45:G45" si="18">D24/D3</f>
        <v>19.883697983697996</v>
      </c>
      <c r="E45" s="107">
        <f t="shared" si="18"/>
        <v>26.220649490460815</v>
      </c>
      <c r="F45" s="107">
        <f t="shared" si="18"/>
        <v>32.176867621830255</v>
      </c>
      <c r="G45" s="107">
        <f t="shared" si="18"/>
        <v>37.795941330669358</v>
      </c>
      <c r="H45" s="59"/>
      <c r="I45" s="9"/>
    </row>
    <row r="46" spans="1:9" ht="15.6" x14ac:dyDescent="0.3">
      <c r="A46" s="106" t="s">
        <v>62</v>
      </c>
      <c r="B46" s="59"/>
      <c r="C46" s="107">
        <f>C40/C3</f>
        <v>81.002649708532061</v>
      </c>
      <c r="D46" s="107">
        <f t="shared" ref="D46:G46" si="19">D40/D3</f>
        <v>107.06606606606614</v>
      </c>
      <c r="E46" s="107">
        <f t="shared" si="19"/>
        <v>141.18811264094285</v>
      </c>
      <c r="F46" s="107">
        <f t="shared" si="19"/>
        <v>173.26005642523984</v>
      </c>
      <c r="G46" s="107">
        <f t="shared" si="19"/>
        <v>203.51660716514266</v>
      </c>
      <c r="H46" s="59"/>
      <c r="I46" s="9"/>
    </row>
    <row r="47" spans="1:9" ht="18" x14ac:dyDescent="0.35">
      <c r="A47" s="13" t="s">
        <v>9</v>
      </c>
      <c r="B47" s="13"/>
      <c r="C47" s="104">
        <f>SUM(C45:C46)</f>
        <v>95.4431902490726</v>
      </c>
      <c r="D47" s="104">
        <f t="shared" ref="D47:G47" si="20">SUM(D45:D46)</f>
        <v>126.94976404976414</v>
      </c>
      <c r="E47" s="104">
        <f t="shared" si="20"/>
        <v>167.40876213140365</v>
      </c>
      <c r="F47" s="104">
        <f t="shared" si="20"/>
        <v>205.43692404707008</v>
      </c>
      <c r="G47" s="104">
        <f t="shared" si="20"/>
        <v>241.31254849581202</v>
      </c>
      <c r="H47" s="59"/>
      <c r="I47" s="9"/>
    </row>
    <row r="48" spans="1:9" ht="18" x14ac:dyDescent="0.35">
      <c r="A48" s="13"/>
      <c r="B48" s="13"/>
      <c r="C48" s="104"/>
      <c r="D48" s="104"/>
      <c r="E48" s="104"/>
      <c r="F48" s="104"/>
      <c r="G48" s="104"/>
      <c r="H48" s="59"/>
      <c r="I48" s="9"/>
    </row>
    <row r="49" spans="1:9" ht="18" x14ac:dyDescent="0.35">
      <c r="A49" s="13"/>
      <c r="B49" s="13"/>
      <c r="C49" s="108" t="s">
        <v>3</v>
      </c>
      <c r="D49" s="108" t="s">
        <v>63</v>
      </c>
      <c r="E49" s="108" t="s">
        <v>64</v>
      </c>
      <c r="F49" s="108" t="s">
        <v>65</v>
      </c>
      <c r="G49" s="108" t="s">
        <v>7</v>
      </c>
      <c r="H49" s="59"/>
      <c r="I49" s="9"/>
    </row>
    <row r="50" spans="1:9" ht="15.6" x14ac:dyDescent="0.3">
      <c r="A50" s="106" t="s">
        <v>66</v>
      </c>
      <c r="B50" s="106" t="s">
        <v>66</v>
      </c>
      <c r="C50" s="107">
        <f>C24</f>
        <v>1089972</v>
      </c>
      <c r="D50" s="107">
        <f t="shared" ref="D50:G50" si="21">D24</f>
        <v>1575862.600000001</v>
      </c>
      <c r="E50" s="107">
        <f t="shared" si="21"/>
        <v>2202776.8360000006</v>
      </c>
      <c r="F50" s="107">
        <f t="shared" si="21"/>
        <v>2865343.4461600017</v>
      </c>
      <c r="G50" s="107">
        <f t="shared" si="21"/>
        <v>3567664.052929603</v>
      </c>
      <c r="H50" s="59"/>
      <c r="I50" s="9"/>
    </row>
    <row r="51" spans="1:9" ht="15.6" x14ac:dyDescent="0.3">
      <c r="A51" s="106" t="s">
        <v>67</v>
      </c>
      <c r="B51" s="106" t="s">
        <v>67</v>
      </c>
      <c r="C51" s="107">
        <f>C40</f>
        <v>6114080</v>
      </c>
      <c r="D51" s="107">
        <f t="shared" ref="D51:G51" si="22">D40</f>
        <v>8485414.0000000056</v>
      </c>
      <c r="E51" s="107">
        <f t="shared" si="22"/>
        <v>11861106.040000003</v>
      </c>
      <c r="F51" s="107">
        <f t="shared" si="22"/>
        <v>15428772.402400009</v>
      </c>
      <c r="G51" s="107">
        <f t="shared" si="22"/>
        <v>19210498.746544015</v>
      </c>
      <c r="H51" s="59"/>
      <c r="I51" s="9"/>
    </row>
    <row r="52" spans="1:9" ht="18" x14ac:dyDescent="0.35">
      <c r="A52" s="13"/>
      <c r="B52" s="13"/>
      <c r="C52" s="104"/>
      <c r="D52" s="104"/>
      <c r="E52" s="104"/>
      <c r="F52" s="104"/>
      <c r="G52" s="104"/>
      <c r="H52" s="59"/>
      <c r="I52" s="9"/>
    </row>
    <row r="53" spans="1:9" ht="15.6" x14ac:dyDescent="0.3">
      <c r="A53" s="106" t="s">
        <v>68</v>
      </c>
      <c r="B53" s="109"/>
      <c r="C53" s="110"/>
      <c r="D53" s="110"/>
      <c r="E53" s="110"/>
      <c r="F53" s="106"/>
      <c r="G53" s="106"/>
      <c r="H53" s="106"/>
      <c r="I53" s="10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F7E1-DF42-497A-BFD2-9DCD65A49F34}">
  <dimension ref="A1:P35"/>
  <sheetViews>
    <sheetView workbookViewId="0">
      <selection activeCell="B42" sqref="B42"/>
    </sheetView>
  </sheetViews>
  <sheetFormatPr defaultRowHeight="14.4" x14ac:dyDescent="0.3"/>
  <cols>
    <col min="1" max="1" width="38.5546875" customWidth="1"/>
    <col min="2" max="2" width="13.33203125" customWidth="1"/>
    <col min="3" max="3" width="12.5546875" customWidth="1"/>
    <col min="4" max="16" width="14.77734375" customWidth="1"/>
  </cols>
  <sheetData>
    <row r="1" spans="1:16" ht="18" x14ac:dyDescent="0.35">
      <c r="A1" s="13" t="s">
        <v>2</v>
      </c>
      <c r="B1" s="14" t="s">
        <v>44</v>
      </c>
      <c r="C1" s="14" t="s">
        <v>45</v>
      </c>
      <c r="D1" s="14">
        <v>1</v>
      </c>
      <c r="E1" s="14">
        <f>D1+1</f>
        <v>2</v>
      </c>
      <c r="F1" s="14">
        <f t="shared" ref="F1:M1" si="0">E1+1</f>
        <v>3</v>
      </c>
      <c r="G1" s="14">
        <f t="shared" si="0"/>
        <v>4</v>
      </c>
      <c r="H1" s="14">
        <f t="shared" si="0"/>
        <v>5</v>
      </c>
      <c r="I1" s="14">
        <f t="shared" si="0"/>
        <v>6</v>
      </c>
      <c r="J1" s="14">
        <f t="shared" si="0"/>
        <v>7</v>
      </c>
      <c r="K1" s="14">
        <f t="shared" si="0"/>
        <v>8</v>
      </c>
      <c r="L1" s="14">
        <f t="shared" si="0"/>
        <v>9</v>
      </c>
      <c r="M1" s="14">
        <f t="shared" si="0"/>
        <v>10</v>
      </c>
      <c r="N1" s="14">
        <f>M1+1</f>
        <v>11</v>
      </c>
      <c r="O1" s="14">
        <f>N1+1</f>
        <v>12</v>
      </c>
      <c r="P1" s="14" t="s">
        <v>9</v>
      </c>
    </row>
    <row r="2" spans="1:16" ht="18" x14ac:dyDescent="0.35">
      <c r="A2" s="58"/>
      <c r="B2" s="59"/>
      <c r="C2" s="13"/>
    </row>
    <row r="3" spans="1:16" x14ac:dyDescent="0.3">
      <c r="A3" s="60" t="s">
        <v>46</v>
      </c>
      <c r="B3" s="61">
        <v>85000</v>
      </c>
      <c r="C3" s="54">
        <f>$B$3/12</f>
        <v>7083.333333333333</v>
      </c>
      <c r="D3" s="62">
        <f>C3*(1+D6)</f>
        <v>7083.333333333333</v>
      </c>
      <c r="E3" s="62">
        <f>D3*(1+E6)</f>
        <v>7083.333333333333</v>
      </c>
      <c r="F3" s="62">
        <f t="shared" ref="F3:M3" si="1">E3*(1+F6)</f>
        <v>7083.333333333333</v>
      </c>
      <c r="G3" s="62">
        <f t="shared" si="1"/>
        <v>7083.333333333333</v>
      </c>
      <c r="H3" s="62">
        <f t="shared" si="1"/>
        <v>7083.333333333333</v>
      </c>
      <c r="I3" s="62">
        <f t="shared" si="1"/>
        <v>7083.333333333333</v>
      </c>
      <c r="J3" s="62">
        <f t="shared" si="1"/>
        <v>7083.333333333333</v>
      </c>
      <c r="K3" s="62">
        <f t="shared" si="1"/>
        <v>7083.333333333333</v>
      </c>
      <c r="L3" s="62">
        <f t="shared" si="1"/>
        <v>7083.333333333333</v>
      </c>
      <c r="M3" s="62">
        <f t="shared" si="1"/>
        <v>7083.333333333333</v>
      </c>
      <c r="N3" s="62">
        <f>M3*(1+N6)</f>
        <v>7083.333333333333</v>
      </c>
      <c r="O3" s="62">
        <f>N3*(1+O6)</f>
        <v>7083.333333333333</v>
      </c>
      <c r="P3" s="63">
        <f>SUM(D3:O3)</f>
        <v>85000</v>
      </c>
    </row>
    <row r="4" spans="1:16" x14ac:dyDescent="0.3">
      <c r="A4" s="60" t="s">
        <v>15</v>
      </c>
      <c r="C4" s="54"/>
      <c r="D4" s="64">
        <f>D3/30</f>
        <v>236.11111111111111</v>
      </c>
      <c r="E4" s="64">
        <f t="shared" ref="E4:O4" si="2">E3/30</f>
        <v>236.11111111111111</v>
      </c>
      <c r="F4" s="64">
        <f t="shared" si="2"/>
        <v>236.11111111111111</v>
      </c>
      <c r="G4" s="64">
        <f t="shared" si="2"/>
        <v>236.11111111111111</v>
      </c>
      <c r="H4" s="64">
        <f t="shared" si="2"/>
        <v>236.11111111111111</v>
      </c>
      <c r="I4" s="64">
        <f t="shared" si="2"/>
        <v>236.11111111111111</v>
      </c>
      <c r="J4" s="64">
        <f t="shared" si="2"/>
        <v>236.11111111111111</v>
      </c>
      <c r="K4" s="64">
        <f t="shared" si="2"/>
        <v>236.11111111111111</v>
      </c>
      <c r="L4" s="64">
        <f t="shared" si="2"/>
        <v>236.11111111111111</v>
      </c>
      <c r="M4" s="64">
        <f t="shared" si="2"/>
        <v>236.11111111111111</v>
      </c>
      <c r="N4" s="64">
        <f t="shared" si="2"/>
        <v>236.11111111111111</v>
      </c>
      <c r="O4" s="64">
        <f t="shared" si="2"/>
        <v>236.11111111111111</v>
      </c>
      <c r="P4" s="63"/>
    </row>
    <row r="5" spans="1:16" x14ac:dyDescent="0.3">
      <c r="A5" s="60"/>
      <c r="C5" s="54"/>
      <c r="D5" s="65"/>
      <c r="E5" s="65"/>
      <c r="F5" s="66"/>
      <c r="G5" s="66"/>
      <c r="H5" s="66"/>
      <c r="I5" s="66"/>
      <c r="J5" s="66"/>
      <c r="K5" s="66"/>
      <c r="L5" s="66"/>
      <c r="M5" s="66"/>
      <c r="N5" s="66"/>
      <c r="O5" s="66"/>
      <c r="P5" s="63"/>
    </row>
    <row r="6" spans="1:16" x14ac:dyDescent="0.3">
      <c r="A6" s="67" t="s">
        <v>47</v>
      </c>
      <c r="B6" s="68">
        <v>0</v>
      </c>
      <c r="C6" s="69">
        <f>B6/12</f>
        <v>0</v>
      </c>
      <c r="D6" s="70">
        <f>$C$6</f>
        <v>0</v>
      </c>
      <c r="E6" s="70">
        <f t="shared" ref="E6:O6" si="3">$C$6</f>
        <v>0</v>
      </c>
      <c r="F6" s="70">
        <f t="shared" si="3"/>
        <v>0</v>
      </c>
      <c r="G6" s="70">
        <f t="shared" si="3"/>
        <v>0</v>
      </c>
      <c r="H6" s="70">
        <f t="shared" si="3"/>
        <v>0</v>
      </c>
      <c r="I6" s="70">
        <f t="shared" si="3"/>
        <v>0</v>
      </c>
      <c r="J6" s="70">
        <f t="shared" si="3"/>
        <v>0</v>
      </c>
      <c r="K6" s="70">
        <f t="shared" si="3"/>
        <v>0</v>
      </c>
      <c r="L6" s="70">
        <f t="shared" si="3"/>
        <v>0</v>
      </c>
      <c r="M6" s="70">
        <f t="shared" si="3"/>
        <v>0</v>
      </c>
      <c r="N6" s="70">
        <f t="shared" si="3"/>
        <v>0</v>
      </c>
      <c r="O6" s="70">
        <f t="shared" si="3"/>
        <v>0</v>
      </c>
      <c r="P6" s="71"/>
    </row>
    <row r="7" spans="1:16" x14ac:dyDescent="0.3">
      <c r="A7" s="60" t="s">
        <v>38</v>
      </c>
      <c r="B7" s="72">
        <v>0</v>
      </c>
      <c r="C7" s="73">
        <f>B7/12</f>
        <v>0</v>
      </c>
      <c r="D7" s="70">
        <f>D6-$C$7</f>
        <v>0</v>
      </c>
      <c r="E7" s="70">
        <f t="shared" ref="E7:M7" si="4">E6-$C$7</f>
        <v>0</v>
      </c>
      <c r="F7" s="70">
        <f t="shared" si="4"/>
        <v>0</v>
      </c>
      <c r="G7" s="70">
        <f t="shared" si="4"/>
        <v>0</v>
      </c>
      <c r="H7" s="70">
        <f t="shared" si="4"/>
        <v>0</v>
      </c>
      <c r="I7" s="70">
        <f t="shared" si="4"/>
        <v>0</v>
      </c>
      <c r="J7" s="70">
        <f t="shared" si="4"/>
        <v>0</v>
      </c>
      <c r="K7" s="70">
        <f t="shared" si="4"/>
        <v>0</v>
      </c>
      <c r="L7" s="70">
        <f t="shared" si="4"/>
        <v>0</v>
      </c>
      <c r="M7" s="70">
        <f t="shared" si="4"/>
        <v>0</v>
      </c>
      <c r="N7" s="70">
        <f>N6-$C$7</f>
        <v>0</v>
      </c>
      <c r="O7" s="70">
        <f>O6-$C$7</f>
        <v>0</v>
      </c>
      <c r="P7" s="71"/>
    </row>
    <row r="8" spans="1:16" x14ac:dyDescent="0.3">
      <c r="A8" s="60"/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1"/>
    </row>
    <row r="9" spans="1:16" x14ac:dyDescent="0.3">
      <c r="A9" s="76" t="s">
        <v>39</v>
      </c>
      <c r="B9" s="77"/>
      <c r="C9" s="78"/>
      <c r="D9" s="79">
        <f>C3*(1+D7)</f>
        <v>7083.333333333333</v>
      </c>
      <c r="E9" s="79">
        <f t="shared" ref="E9:M9" si="5">D3*(1+E7)</f>
        <v>7083.333333333333</v>
      </c>
      <c r="F9" s="79">
        <f t="shared" si="5"/>
        <v>7083.333333333333</v>
      </c>
      <c r="G9" s="79">
        <f t="shared" si="5"/>
        <v>7083.333333333333</v>
      </c>
      <c r="H9" s="79">
        <f t="shared" si="5"/>
        <v>7083.333333333333</v>
      </c>
      <c r="I9" s="79">
        <f t="shared" si="5"/>
        <v>7083.333333333333</v>
      </c>
      <c r="J9" s="79">
        <f t="shared" si="5"/>
        <v>7083.333333333333</v>
      </c>
      <c r="K9" s="79">
        <f t="shared" si="5"/>
        <v>7083.333333333333</v>
      </c>
      <c r="L9" s="79">
        <f t="shared" si="5"/>
        <v>7083.333333333333</v>
      </c>
      <c r="M9" s="79">
        <f t="shared" si="5"/>
        <v>7083.333333333333</v>
      </c>
      <c r="N9" s="79">
        <f>M3*(1+N7)</f>
        <v>7083.333333333333</v>
      </c>
      <c r="O9" s="79">
        <f>N3*(1+O7)</f>
        <v>7083.333333333333</v>
      </c>
      <c r="P9" s="80">
        <f>SUM(D9:O9)</f>
        <v>85000</v>
      </c>
    </row>
    <row r="10" spans="1:16" x14ac:dyDescent="0.3">
      <c r="A10" s="60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1"/>
    </row>
    <row r="11" spans="1:16" x14ac:dyDescent="0.3">
      <c r="A11" s="60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1"/>
    </row>
    <row r="12" spans="1:16" x14ac:dyDescent="0.3">
      <c r="A12" s="60" t="s">
        <v>40</v>
      </c>
      <c r="B12" s="72">
        <v>0.01</v>
      </c>
      <c r="C12" s="74">
        <f>$B$12</f>
        <v>0.01</v>
      </c>
      <c r="D12" s="70">
        <f>$C$12</f>
        <v>0.01</v>
      </c>
      <c r="E12" s="70">
        <f t="shared" ref="E12:O12" si="6">$C$12</f>
        <v>0.01</v>
      </c>
      <c r="F12" s="70">
        <f t="shared" si="6"/>
        <v>0.01</v>
      </c>
      <c r="G12" s="70">
        <f t="shared" si="6"/>
        <v>0.01</v>
      </c>
      <c r="H12" s="70">
        <f t="shared" si="6"/>
        <v>0.01</v>
      </c>
      <c r="I12" s="70">
        <f t="shared" si="6"/>
        <v>0.01</v>
      </c>
      <c r="J12" s="70">
        <f t="shared" si="6"/>
        <v>0.01</v>
      </c>
      <c r="K12" s="70">
        <f t="shared" si="6"/>
        <v>0.01</v>
      </c>
      <c r="L12" s="70">
        <f t="shared" si="6"/>
        <v>0.01</v>
      </c>
      <c r="M12" s="70">
        <f t="shared" si="6"/>
        <v>0.01</v>
      </c>
      <c r="N12" s="70">
        <f t="shared" si="6"/>
        <v>0.01</v>
      </c>
      <c r="O12" s="70">
        <f t="shared" si="6"/>
        <v>0.01</v>
      </c>
    </row>
    <row r="13" spans="1:16" x14ac:dyDescent="0.3">
      <c r="A13" s="81" t="s">
        <v>48</v>
      </c>
      <c r="B13" s="82"/>
      <c r="C13" s="82"/>
      <c r="D13" s="83">
        <f t="shared" ref="D13:M13" si="7">D3*D12</f>
        <v>70.833333333333329</v>
      </c>
      <c r="E13" s="83">
        <f t="shared" si="7"/>
        <v>70.833333333333329</v>
      </c>
      <c r="F13" s="83">
        <f t="shared" si="7"/>
        <v>70.833333333333329</v>
      </c>
      <c r="G13" s="83">
        <f t="shared" si="7"/>
        <v>70.833333333333329</v>
      </c>
      <c r="H13" s="83">
        <f t="shared" si="7"/>
        <v>70.833333333333329</v>
      </c>
      <c r="I13" s="83">
        <f t="shared" si="7"/>
        <v>70.833333333333329</v>
      </c>
      <c r="J13" s="83">
        <f t="shared" si="7"/>
        <v>70.833333333333329</v>
      </c>
      <c r="K13" s="83">
        <f t="shared" si="7"/>
        <v>70.833333333333329</v>
      </c>
      <c r="L13" s="83">
        <f t="shared" si="7"/>
        <v>70.833333333333329</v>
      </c>
      <c r="M13" s="83">
        <f t="shared" si="7"/>
        <v>70.833333333333329</v>
      </c>
      <c r="N13" s="83">
        <f>N3*N12</f>
        <v>70.833333333333329</v>
      </c>
      <c r="O13" s="83">
        <f>O3*O12</f>
        <v>70.833333333333329</v>
      </c>
      <c r="P13" s="80">
        <f>SUM(D13:O13)</f>
        <v>850.00000000000011</v>
      </c>
    </row>
    <row r="14" spans="1:16" x14ac:dyDescent="0.3">
      <c r="A14" s="60" t="s">
        <v>21</v>
      </c>
      <c r="D14" s="84">
        <f>D13/30</f>
        <v>2.3611111111111112</v>
      </c>
      <c r="E14" s="84">
        <f t="shared" ref="E14:O14" si="8">E13/30</f>
        <v>2.3611111111111112</v>
      </c>
      <c r="F14" s="84">
        <f t="shared" si="8"/>
        <v>2.3611111111111112</v>
      </c>
      <c r="G14" s="84">
        <f t="shared" si="8"/>
        <v>2.3611111111111112</v>
      </c>
      <c r="H14" s="84">
        <f t="shared" si="8"/>
        <v>2.3611111111111112</v>
      </c>
      <c r="I14" s="84">
        <f t="shared" si="8"/>
        <v>2.3611111111111112</v>
      </c>
      <c r="J14" s="84">
        <f t="shared" si="8"/>
        <v>2.3611111111111112</v>
      </c>
      <c r="K14" s="84">
        <f t="shared" si="8"/>
        <v>2.3611111111111112</v>
      </c>
      <c r="L14" s="84">
        <f t="shared" si="8"/>
        <v>2.3611111111111112</v>
      </c>
      <c r="M14" s="84">
        <f t="shared" si="8"/>
        <v>2.3611111111111112</v>
      </c>
      <c r="N14" s="84">
        <f t="shared" si="8"/>
        <v>2.3611111111111112</v>
      </c>
      <c r="O14" s="84">
        <f t="shared" si="8"/>
        <v>2.3611111111111112</v>
      </c>
      <c r="P14" s="63"/>
    </row>
    <row r="15" spans="1:16" x14ac:dyDescent="0.3">
      <c r="A15" s="60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63"/>
    </row>
    <row r="16" spans="1:16" x14ac:dyDescent="0.3">
      <c r="A16" s="60" t="s">
        <v>17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63"/>
    </row>
    <row r="17" spans="1:16" x14ac:dyDescent="0.3">
      <c r="A17" s="81" t="s">
        <v>18</v>
      </c>
      <c r="B17" s="82"/>
      <c r="C17" s="82"/>
      <c r="D17" s="83">
        <f>D9-$C$3</f>
        <v>0</v>
      </c>
      <c r="E17" s="83">
        <f t="shared" ref="E17:M17" si="9">E9-$C$3</f>
        <v>0</v>
      </c>
      <c r="F17" s="83">
        <f t="shared" si="9"/>
        <v>0</v>
      </c>
      <c r="G17" s="83">
        <f t="shared" si="9"/>
        <v>0</v>
      </c>
      <c r="H17" s="83">
        <f t="shared" si="9"/>
        <v>0</v>
      </c>
      <c r="I17" s="83">
        <f t="shared" si="9"/>
        <v>0</v>
      </c>
      <c r="J17" s="83">
        <f t="shared" si="9"/>
        <v>0</v>
      </c>
      <c r="K17" s="83">
        <f t="shared" si="9"/>
        <v>0</v>
      </c>
      <c r="L17" s="83">
        <f t="shared" si="9"/>
        <v>0</v>
      </c>
      <c r="M17" s="83">
        <f t="shared" si="9"/>
        <v>0</v>
      </c>
      <c r="N17" s="83">
        <f>N9-$C$3</f>
        <v>0</v>
      </c>
      <c r="O17" s="83">
        <f>O9-$C$3</f>
        <v>0</v>
      </c>
      <c r="P17" s="80">
        <f>SUM(D17:O17)</f>
        <v>0</v>
      </c>
    </row>
    <row r="18" spans="1:16" x14ac:dyDescent="0.3">
      <c r="A18" s="60" t="s">
        <v>22</v>
      </c>
      <c r="D18" s="84">
        <f>D17/30</f>
        <v>0</v>
      </c>
      <c r="E18" s="84">
        <f t="shared" ref="E18:O18" si="10">E17/30</f>
        <v>0</v>
      </c>
      <c r="F18" s="84">
        <f t="shared" si="10"/>
        <v>0</v>
      </c>
      <c r="G18" s="84">
        <f t="shared" si="10"/>
        <v>0</v>
      </c>
      <c r="H18" s="84">
        <f t="shared" si="10"/>
        <v>0</v>
      </c>
      <c r="I18" s="84">
        <f t="shared" si="10"/>
        <v>0</v>
      </c>
      <c r="J18" s="84">
        <f t="shared" si="10"/>
        <v>0</v>
      </c>
      <c r="K18" s="84">
        <f t="shared" si="10"/>
        <v>0</v>
      </c>
      <c r="L18" s="84">
        <f t="shared" si="10"/>
        <v>0</v>
      </c>
      <c r="M18" s="84">
        <f t="shared" si="10"/>
        <v>0</v>
      </c>
      <c r="N18" s="84">
        <f t="shared" si="10"/>
        <v>0</v>
      </c>
      <c r="O18" s="84">
        <f t="shared" si="10"/>
        <v>0</v>
      </c>
      <c r="P18" s="63"/>
    </row>
    <row r="19" spans="1:16" x14ac:dyDescent="0.3">
      <c r="A19" s="60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63"/>
    </row>
    <row r="20" spans="1:16" x14ac:dyDescent="0.3">
      <c r="A20" s="81" t="s">
        <v>49</v>
      </c>
      <c r="B20" s="82"/>
      <c r="C20" s="82"/>
      <c r="D20" s="86">
        <v>0</v>
      </c>
      <c r="E20" s="86">
        <f>E3-D3</f>
        <v>0</v>
      </c>
      <c r="F20" s="86">
        <f t="shared" ref="F20:O20" si="11">F3-E3</f>
        <v>0</v>
      </c>
      <c r="G20" s="86">
        <f t="shared" si="11"/>
        <v>0</v>
      </c>
      <c r="H20" s="86">
        <f t="shared" si="11"/>
        <v>0</v>
      </c>
      <c r="I20" s="86">
        <f t="shared" si="11"/>
        <v>0</v>
      </c>
      <c r="J20" s="86">
        <f t="shared" si="11"/>
        <v>0</v>
      </c>
      <c r="K20" s="86">
        <f t="shared" si="11"/>
        <v>0</v>
      </c>
      <c r="L20" s="86">
        <f t="shared" si="11"/>
        <v>0</v>
      </c>
      <c r="M20" s="86">
        <f t="shared" si="11"/>
        <v>0</v>
      </c>
      <c r="N20" s="86">
        <f t="shared" si="11"/>
        <v>0</v>
      </c>
      <c r="O20" s="86">
        <f t="shared" si="11"/>
        <v>0</v>
      </c>
      <c r="P20" s="80">
        <f>SUM(D20:O20)</f>
        <v>0</v>
      </c>
    </row>
    <row r="21" spans="1:16" x14ac:dyDescent="0.3">
      <c r="A21" s="60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63"/>
    </row>
    <row r="22" spans="1:16" x14ac:dyDescent="0.3">
      <c r="A22" s="60" t="s">
        <v>41</v>
      </c>
      <c r="C22" s="34">
        <v>0.1</v>
      </c>
      <c r="D22" s="85">
        <f>$C$22*(D13+D17)</f>
        <v>7.083333333333333</v>
      </c>
      <c r="E22" s="85">
        <f t="shared" ref="E22:M22" si="12">$C$22*(E13+E17)</f>
        <v>7.083333333333333</v>
      </c>
      <c r="F22" s="85">
        <f t="shared" si="12"/>
        <v>7.083333333333333</v>
      </c>
      <c r="G22" s="85">
        <f t="shared" si="12"/>
        <v>7.083333333333333</v>
      </c>
      <c r="H22" s="85">
        <f t="shared" si="12"/>
        <v>7.083333333333333</v>
      </c>
      <c r="I22" s="85">
        <f t="shared" si="12"/>
        <v>7.083333333333333</v>
      </c>
      <c r="J22" s="85">
        <f t="shared" si="12"/>
        <v>7.083333333333333</v>
      </c>
      <c r="K22" s="85">
        <f t="shared" si="12"/>
        <v>7.083333333333333</v>
      </c>
      <c r="L22" s="85">
        <f t="shared" si="12"/>
        <v>7.083333333333333</v>
      </c>
      <c r="M22" s="85">
        <f t="shared" si="12"/>
        <v>7.083333333333333</v>
      </c>
      <c r="N22" s="85">
        <f>$C$22*(N13+N17)</f>
        <v>7.083333333333333</v>
      </c>
      <c r="O22" s="85">
        <f>$C$22*(O13+O17)</f>
        <v>7.083333333333333</v>
      </c>
      <c r="P22" s="80">
        <f>SUM(D22:O22)</f>
        <v>85</v>
      </c>
    </row>
    <row r="23" spans="1:16" x14ac:dyDescent="0.3">
      <c r="A23" s="60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63"/>
    </row>
    <row r="24" spans="1:16" x14ac:dyDescent="0.3">
      <c r="A24" s="67" t="s">
        <v>32</v>
      </c>
      <c r="B24" s="9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63"/>
    </row>
    <row r="25" spans="1:16" x14ac:dyDescent="0.3">
      <c r="A25" s="60" t="s">
        <v>19</v>
      </c>
      <c r="C25" s="35">
        <v>150</v>
      </c>
      <c r="D25" s="87">
        <f>$C$25*D13</f>
        <v>10625</v>
      </c>
      <c r="E25" s="87">
        <f t="shared" ref="E25:M25" si="13">$C$25*E13</f>
        <v>10625</v>
      </c>
      <c r="F25" s="87">
        <f t="shared" si="13"/>
        <v>10625</v>
      </c>
      <c r="G25" s="87">
        <f t="shared" si="13"/>
        <v>10625</v>
      </c>
      <c r="H25" s="87">
        <f t="shared" si="13"/>
        <v>10625</v>
      </c>
      <c r="I25" s="87">
        <f t="shared" si="13"/>
        <v>10625</v>
      </c>
      <c r="J25" s="87">
        <f t="shared" si="13"/>
        <v>10625</v>
      </c>
      <c r="K25" s="87">
        <f t="shared" si="13"/>
        <v>10625</v>
      </c>
      <c r="L25" s="87">
        <f t="shared" si="13"/>
        <v>10625</v>
      </c>
      <c r="M25" s="87">
        <f t="shared" si="13"/>
        <v>10625</v>
      </c>
      <c r="N25" s="87">
        <f>$C$25*N13</f>
        <v>10625</v>
      </c>
      <c r="O25" s="87">
        <f>$C$25*O13</f>
        <v>10625</v>
      </c>
      <c r="P25" s="63"/>
    </row>
    <row r="26" spans="1:16" x14ac:dyDescent="0.3">
      <c r="A26" s="60" t="s">
        <v>20</v>
      </c>
      <c r="C26" s="35">
        <v>150</v>
      </c>
      <c r="D26" s="87">
        <f>$C$26*D17</f>
        <v>0</v>
      </c>
      <c r="E26" s="87">
        <f t="shared" ref="E26:M26" si="14">$C$26*E17</f>
        <v>0</v>
      </c>
      <c r="F26" s="87">
        <f t="shared" si="14"/>
        <v>0</v>
      </c>
      <c r="G26" s="87">
        <f t="shared" si="14"/>
        <v>0</v>
      </c>
      <c r="H26" s="87">
        <f t="shared" si="14"/>
        <v>0</v>
      </c>
      <c r="I26" s="87">
        <f t="shared" si="14"/>
        <v>0</v>
      </c>
      <c r="J26" s="87">
        <f t="shared" si="14"/>
        <v>0</v>
      </c>
      <c r="K26" s="87">
        <f t="shared" si="14"/>
        <v>0</v>
      </c>
      <c r="L26" s="87">
        <f t="shared" si="14"/>
        <v>0</v>
      </c>
      <c r="M26" s="87">
        <f t="shared" si="14"/>
        <v>0</v>
      </c>
      <c r="N26" s="87">
        <f>$C$26*N17</f>
        <v>0</v>
      </c>
      <c r="O26" s="87">
        <f>$C$26*O17</f>
        <v>0</v>
      </c>
      <c r="P26" s="63"/>
    </row>
    <row r="27" spans="1:16" x14ac:dyDescent="0.3">
      <c r="A27" s="88" t="s">
        <v>31</v>
      </c>
      <c r="B27" s="48"/>
      <c r="C27" s="48"/>
      <c r="D27" s="37">
        <f>SUM(D25:D26)</f>
        <v>10625</v>
      </c>
      <c r="E27" s="37">
        <f t="shared" ref="E27:M27" si="15">SUM(E25:E26)</f>
        <v>10625</v>
      </c>
      <c r="F27" s="37">
        <f t="shared" si="15"/>
        <v>10625</v>
      </c>
      <c r="G27" s="37">
        <f t="shared" si="15"/>
        <v>10625</v>
      </c>
      <c r="H27" s="37">
        <f t="shared" si="15"/>
        <v>10625</v>
      </c>
      <c r="I27" s="37">
        <f t="shared" si="15"/>
        <v>10625</v>
      </c>
      <c r="J27" s="37">
        <f t="shared" si="15"/>
        <v>10625</v>
      </c>
      <c r="K27" s="37">
        <f t="shared" si="15"/>
        <v>10625</v>
      </c>
      <c r="L27" s="37">
        <f t="shared" si="15"/>
        <v>10625</v>
      </c>
      <c r="M27" s="37">
        <f t="shared" si="15"/>
        <v>10625</v>
      </c>
      <c r="N27" s="37">
        <f>SUM(N25:N26)</f>
        <v>10625</v>
      </c>
      <c r="O27" s="37">
        <f>SUM(O25:O26)</f>
        <v>10625</v>
      </c>
      <c r="P27" s="37">
        <f>SUM(D27:O27)</f>
        <v>127500</v>
      </c>
    </row>
    <row r="28" spans="1:16" x14ac:dyDescent="0.3">
      <c r="A28" s="60" t="s">
        <v>42</v>
      </c>
      <c r="D28" s="89">
        <f>D27/$C$3</f>
        <v>1.5</v>
      </c>
      <c r="E28" s="89">
        <f t="shared" ref="E28:M28" si="16">E27/$C$3</f>
        <v>1.5</v>
      </c>
      <c r="F28" s="89">
        <f t="shared" si="16"/>
        <v>1.5</v>
      </c>
      <c r="G28" s="89">
        <f t="shared" si="16"/>
        <v>1.5</v>
      </c>
      <c r="H28" s="89">
        <f t="shared" si="16"/>
        <v>1.5</v>
      </c>
      <c r="I28" s="89">
        <f t="shared" si="16"/>
        <v>1.5</v>
      </c>
      <c r="J28" s="89">
        <f t="shared" si="16"/>
        <v>1.5</v>
      </c>
      <c r="K28" s="89">
        <f t="shared" si="16"/>
        <v>1.5</v>
      </c>
      <c r="L28" s="89">
        <f t="shared" si="16"/>
        <v>1.5</v>
      </c>
      <c r="M28" s="89">
        <f t="shared" si="16"/>
        <v>1.5</v>
      </c>
      <c r="N28" s="89">
        <f>N27/$C$3</f>
        <v>1.5</v>
      </c>
      <c r="O28" s="89">
        <f>O27/$C$3</f>
        <v>1.5</v>
      </c>
      <c r="P28" s="47"/>
    </row>
    <row r="29" spans="1:16" x14ac:dyDescent="0.3">
      <c r="A29" s="60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63"/>
    </row>
    <row r="30" spans="1:16" x14ac:dyDescent="0.3">
      <c r="A30" s="67" t="s">
        <v>33</v>
      </c>
      <c r="B30" s="9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63"/>
    </row>
    <row r="31" spans="1:16" x14ac:dyDescent="0.3">
      <c r="A31" s="60" t="s">
        <v>36</v>
      </c>
      <c r="C31" s="35">
        <v>450</v>
      </c>
      <c r="D31" s="87">
        <f t="shared" ref="D31:O31" si="17">$C$31*D13</f>
        <v>31874.999999999996</v>
      </c>
      <c r="E31" s="87">
        <f t="shared" si="17"/>
        <v>31874.999999999996</v>
      </c>
      <c r="F31" s="87">
        <f t="shared" si="17"/>
        <v>31874.999999999996</v>
      </c>
      <c r="G31" s="87">
        <f t="shared" si="17"/>
        <v>31874.999999999996</v>
      </c>
      <c r="H31" s="87">
        <f t="shared" si="17"/>
        <v>31874.999999999996</v>
      </c>
      <c r="I31" s="87">
        <f t="shared" si="17"/>
        <v>31874.999999999996</v>
      </c>
      <c r="J31" s="87">
        <f t="shared" si="17"/>
        <v>31874.999999999996</v>
      </c>
      <c r="K31" s="87">
        <f t="shared" si="17"/>
        <v>31874.999999999996</v>
      </c>
      <c r="L31" s="87">
        <f t="shared" si="17"/>
        <v>31874.999999999996</v>
      </c>
      <c r="M31" s="87">
        <f t="shared" si="17"/>
        <v>31874.999999999996</v>
      </c>
      <c r="N31" s="87">
        <f t="shared" si="17"/>
        <v>31874.999999999996</v>
      </c>
      <c r="O31" s="87">
        <f t="shared" si="17"/>
        <v>31874.999999999996</v>
      </c>
      <c r="P31" s="63"/>
    </row>
    <row r="32" spans="1:16" x14ac:dyDescent="0.3">
      <c r="A32" s="60" t="s">
        <v>20</v>
      </c>
      <c r="C32" s="35">
        <v>450</v>
      </c>
      <c r="D32" s="87">
        <f t="shared" ref="D32:O32" si="18">$C$32*D17</f>
        <v>0</v>
      </c>
      <c r="E32" s="87">
        <f t="shared" si="18"/>
        <v>0</v>
      </c>
      <c r="F32" s="87">
        <f t="shared" si="18"/>
        <v>0</v>
      </c>
      <c r="G32" s="87">
        <f t="shared" si="18"/>
        <v>0</v>
      </c>
      <c r="H32" s="87">
        <f t="shared" si="18"/>
        <v>0</v>
      </c>
      <c r="I32" s="87">
        <f t="shared" si="18"/>
        <v>0</v>
      </c>
      <c r="J32" s="87">
        <f t="shared" si="18"/>
        <v>0</v>
      </c>
      <c r="K32" s="87">
        <f t="shared" si="18"/>
        <v>0</v>
      </c>
      <c r="L32" s="87">
        <f t="shared" si="18"/>
        <v>0</v>
      </c>
      <c r="M32" s="87">
        <f t="shared" si="18"/>
        <v>0</v>
      </c>
      <c r="N32" s="87">
        <f t="shared" si="18"/>
        <v>0</v>
      </c>
      <c r="O32" s="87">
        <f t="shared" si="18"/>
        <v>0</v>
      </c>
      <c r="P32" s="63"/>
    </row>
    <row r="33" spans="1:16" x14ac:dyDescent="0.3">
      <c r="A33" s="60" t="s">
        <v>37</v>
      </c>
      <c r="C33" s="35">
        <v>2500</v>
      </c>
      <c r="D33" s="87">
        <f t="shared" ref="D33:O33" si="19">$C$33*D22</f>
        <v>17708.333333333332</v>
      </c>
      <c r="E33" s="87">
        <f t="shared" si="19"/>
        <v>17708.333333333332</v>
      </c>
      <c r="F33" s="87">
        <f t="shared" si="19"/>
        <v>17708.333333333332</v>
      </c>
      <c r="G33" s="87">
        <f t="shared" si="19"/>
        <v>17708.333333333332</v>
      </c>
      <c r="H33" s="87">
        <f t="shared" si="19"/>
        <v>17708.333333333332</v>
      </c>
      <c r="I33" s="87">
        <f t="shared" si="19"/>
        <v>17708.333333333332</v>
      </c>
      <c r="J33" s="87">
        <f t="shared" si="19"/>
        <v>17708.333333333332</v>
      </c>
      <c r="K33" s="87">
        <f t="shared" si="19"/>
        <v>17708.333333333332</v>
      </c>
      <c r="L33" s="87">
        <f t="shared" si="19"/>
        <v>17708.333333333332</v>
      </c>
      <c r="M33" s="87">
        <f t="shared" si="19"/>
        <v>17708.333333333332</v>
      </c>
      <c r="N33" s="87">
        <f t="shared" si="19"/>
        <v>17708.333333333332</v>
      </c>
      <c r="O33" s="87">
        <f t="shared" si="19"/>
        <v>17708.333333333332</v>
      </c>
      <c r="P33" s="63"/>
    </row>
    <row r="34" spans="1:16" x14ac:dyDescent="0.3">
      <c r="A34" s="88" t="s">
        <v>23</v>
      </c>
      <c r="B34" s="48"/>
      <c r="C34" s="48"/>
      <c r="D34" s="37">
        <f>SUM(D31:D33)</f>
        <v>49583.333333333328</v>
      </c>
      <c r="E34" s="37">
        <f t="shared" ref="E34:M34" si="20">SUM(E31:E33)</f>
        <v>49583.333333333328</v>
      </c>
      <c r="F34" s="37">
        <f t="shared" si="20"/>
        <v>49583.333333333328</v>
      </c>
      <c r="G34" s="37">
        <f t="shared" si="20"/>
        <v>49583.333333333328</v>
      </c>
      <c r="H34" s="37">
        <f t="shared" si="20"/>
        <v>49583.333333333328</v>
      </c>
      <c r="I34" s="37">
        <f t="shared" si="20"/>
        <v>49583.333333333328</v>
      </c>
      <c r="J34" s="37">
        <f t="shared" si="20"/>
        <v>49583.333333333328</v>
      </c>
      <c r="K34" s="37">
        <f t="shared" si="20"/>
        <v>49583.333333333328</v>
      </c>
      <c r="L34" s="37">
        <f t="shared" si="20"/>
        <v>49583.333333333328</v>
      </c>
      <c r="M34" s="37">
        <f t="shared" si="20"/>
        <v>49583.333333333328</v>
      </c>
      <c r="N34" s="37">
        <f>SUM(N31:N33)</f>
        <v>49583.333333333328</v>
      </c>
      <c r="O34" s="37">
        <f>SUM(O31:O33)</f>
        <v>49583.333333333328</v>
      </c>
      <c r="P34" s="37">
        <f>SUM(D34:O34)</f>
        <v>594999.99999999988</v>
      </c>
    </row>
    <row r="35" spans="1:16" x14ac:dyDescent="0.3">
      <c r="A35" s="60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6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workbookViewId="0">
      <selection activeCell="P26" sqref="P26"/>
    </sheetView>
  </sheetViews>
  <sheetFormatPr defaultRowHeight="14.4" x14ac:dyDescent="0.3"/>
  <cols>
    <col min="1" max="1" width="50.109375" customWidth="1"/>
    <col min="2" max="2" width="14.109375" customWidth="1"/>
    <col min="3" max="12" width="16.33203125" customWidth="1"/>
    <col min="13" max="13" width="14" customWidth="1"/>
  </cols>
  <sheetData>
    <row r="1" spans="1:13" ht="18" x14ac:dyDescent="0.35">
      <c r="A1" s="13" t="s">
        <v>2</v>
      </c>
      <c r="B1" s="14" t="s">
        <v>1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10</v>
      </c>
      <c r="I1" s="17" t="s">
        <v>11</v>
      </c>
      <c r="J1" s="17" t="s">
        <v>12</v>
      </c>
      <c r="K1" s="17" t="s">
        <v>13</v>
      </c>
      <c r="L1" s="17" t="s">
        <v>14</v>
      </c>
      <c r="M1" s="17" t="s">
        <v>9</v>
      </c>
    </row>
    <row r="2" spans="1:13" ht="18" x14ac:dyDescent="0.35">
      <c r="A2" s="3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3">
      <c r="A3" s="4" t="s">
        <v>8</v>
      </c>
      <c r="B3" s="25">
        <v>55000</v>
      </c>
      <c r="C3" s="12">
        <f>B3*(1+C6)</f>
        <v>58300</v>
      </c>
      <c r="D3" s="12">
        <f>C3*(1+D6)</f>
        <v>61798</v>
      </c>
      <c r="E3" s="12">
        <f t="shared" ref="E3:L3" si="0">D3*(1+E6)</f>
        <v>65505.880000000005</v>
      </c>
      <c r="F3" s="12">
        <f t="shared" si="0"/>
        <v>69436.232800000013</v>
      </c>
      <c r="G3" s="12">
        <f t="shared" si="0"/>
        <v>73602.406768000015</v>
      </c>
      <c r="H3" s="12">
        <f t="shared" si="0"/>
        <v>78018.551174080014</v>
      </c>
      <c r="I3" s="12">
        <f t="shared" si="0"/>
        <v>82699.664244524814</v>
      </c>
      <c r="J3" s="12">
        <f t="shared" si="0"/>
        <v>87661.644099196303</v>
      </c>
      <c r="K3" s="12">
        <f t="shared" si="0"/>
        <v>92921.342745148082</v>
      </c>
      <c r="L3" s="12">
        <f t="shared" si="0"/>
        <v>98496.623309856979</v>
      </c>
      <c r="M3" s="19">
        <f>SUM(C3:L3)</f>
        <v>768440.34514080617</v>
      </c>
    </row>
    <row r="4" spans="1:13" x14ac:dyDescent="0.3">
      <c r="A4" s="4" t="s">
        <v>15</v>
      </c>
      <c r="B4" s="1"/>
      <c r="C4" s="28">
        <f>C3/365</f>
        <v>159.72602739726028</v>
      </c>
      <c r="D4" s="28">
        <f t="shared" ref="D4:L4" si="1">D3/365</f>
        <v>169.3095890410959</v>
      </c>
      <c r="E4" s="28">
        <f t="shared" si="1"/>
        <v>179.46816438356166</v>
      </c>
      <c r="F4" s="28">
        <f t="shared" si="1"/>
        <v>190.23625424657538</v>
      </c>
      <c r="G4" s="28">
        <f t="shared" si="1"/>
        <v>201.6504295013699</v>
      </c>
      <c r="H4" s="28">
        <f t="shared" si="1"/>
        <v>213.74945527145209</v>
      </c>
      <c r="I4" s="28">
        <f t="shared" si="1"/>
        <v>226.57442258773921</v>
      </c>
      <c r="J4" s="28">
        <f t="shared" si="1"/>
        <v>240.16888794300357</v>
      </c>
      <c r="K4" s="28">
        <f t="shared" si="1"/>
        <v>254.57902121958378</v>
      </c>
      <c r="L4" s="28">
        <f t="shared" si="1"/>
        <v>269.85376249275885</v>
      </c>
      <c r="M4" s="19"/>
    </row>
    <row r="5" spans="1:13" x14ac:dyDescent="0.3">
      <c r="A5" s="4"/>
      <c r="B5" s="1"/>
      <c r="C5" s="8"/>
      <c r="D5" s="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3">
      <c r="A6" s="5" t="s">
        <v>16</v>
      </c>
      <c r="B6" s="26">
        <v>0.06</v>
      </c>
      <c r="C6" s="20">
        <f>$B$6</f>
        <v>0.06</v>
      </c>
      <c r="D6" s="20">
        <f t="shared" ref="D6:L6" si="2">$B$6</f>
        <v>0.06</v>
      </c>
      <c r="E6" s="20">
        <f t="shared" si="2"/>
        <v>0.06</v>
      </c>
      <c r="F6" s="20">
        <f t="shared" si="2"/>
        <v>0.06</v>
      </c>
      <c r="G6" s="20">
        <f t="shared" si="2"/>
        <v>0.06</v>
      </c>
      <c r="H6" s="20">
        <f t="shared" si="2"/>
        <v>0.06</v>
      </c>
      <c r="I6" s="20">
        <f t="shared" si="2"/>
        <v>0.06</v>
      </c>
      <c r="J6" s="20">
        <f t="shared" si="2"/>
        <v>0.06</v>
      </c>
      <c r="K6" s="20">
        <f t="shared" si="2"/>
        <v>0.06</v>
      </c>
      <c r="L6" s="20">
        <f t="shared" si="2"/>
        <v>0.06</v>
      </c>
      <c r="M6" s="21"/>
    </row>
    <row r="7" spans="1:13" x14ac:dyDescent="0.3">
      <c r="A7" s="4" t="s">
        <v>38</v>
      </c>
      <c r="B7" s="24">
        <v>0.03</v>
      </c>
      <c r="C7" s="20">
        <f>C6-$B$7</f>
        <v>0.03</v>
      </c>
      <c r="D7" s="20">
        <f t="shared" ref="D7:L7" si="3">D6-$B$7</f>
        <v>0.03</v>
      </c>
      <c r="E7" s="20">
        <f t="shared" si="3"/>
        <v>0.03</v>
      </c>
      <c r="F7" s="20">
        <f t="shared" si="3"/>
        <v>0.03</v>
      </c>
      <c r="G7" s="20">
        <f t="shared" si="3"/>
        <v>0.03</v>
      </c>
      <c r="H7" s="20">
        <f t="shared" si="3"/>
        <v>0.03</v>
      </c>
      <c r="I7" s="20">
        <f t="shared" si="3"/>
        <v>0.03</v>
      </c>
      <c r="J7" s="20">
        <f t="shared" si="3"/>
        <v>0.03</v>
      </c>
      <c r="K7" s="20">
        <f t="shared" si="3"/>
        <v>0.03</v>
      </c>
      <c r="L7" s="20">
        <f t="shared" si="3"/>
        <v>0.03</v>
      </c>
      <c r="M7" s="21"/>
    </row>
    <row r="8" spans="1:13" x14ac:dyDescent="0.3">
      <c r="A8" s="4"/>
      <c r="B8" s="15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1:13" s="54" customFormat="1" x14ac:dyDescent="0.3">
      <c r="A9" s="50" t="s">
        <v>39</v>
      </c>
      <c r="B9" s="51"/>
      <c r="C9" s="52">
        <f>B3*(1+C7)</f>
        <v>56650</v>
      </c>
      <c r="D9" s="52">
        <f t="shared" ref="D9:L9" si="4">C3*(1+D7)</f>
        <v>60049</v>
      </c>
      <c r="E9" s="52">
        <f t="shared" si="4"/>
        <v>63651.94</v>
      </c>
      <c r="F9" s="52">
        <f t="shared" si="4"/>
        <v>67471.056400000001</v>
      </c>
      <c r="G9" s="52">
        <f t="shared" si="4"/>
        <v>71519.319784000021</v>
      </c>
      <c r="H9" s="52">
        <f t="shared" si="4"/>
        <v>75810.478971040022</v>
      </c>
      <c r="I9" s="52">
        <f t="shared" si="4"/>
        <v>80359.107709302421</v>
      </c>
      <c r="J9" s="52">
        <f t="shared" si="4"/>
        <v>85180.654171860559</v>
      </c>
      <c r="K9" s="52">
        <f t="shared" si="4"/>
        <v>90291.493422172192</v>
      </c>
      <c r="L9" s="52">
        <f t="shared" si="4"/>
        <v>95708.983027502531</v>
      </c>
      <c r="M9" s="53">
        <f>SUM(C9:L9)</f>
        <v>746692.03348587768</v>
      </c>
    </row>
    <row r="10" spans="1:13" x14ac:dyDescent="0.3">
      <c r="A10" s="4"/>
      <c r="B10" s="15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</row>
    <row r="11" spans="1:13" x14ac:dyDescent="0.3">
      <c r="A11" s="4"/>
      <c r="B11" s="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</row>
    <row r="12" spans="1:13" x14ac:dyDescent="0.3">
      <c r="A12" s="4" t="s">
        <v>40</v>
      </c>
      <c r="B12" s="24">
        <v>0.04</v>
      </c>
      <c r="C12" s="22">
        <f>$B$12</f>
        <v>0.04</v>
      </c>
      <c r="D12" s="22">
        <f t="shared" ref="D12:L12" si="5">$B$12</f>
        <v>0.04</v>
      </c>
      <c r="E12" s="22">
        <f t="shared" si="5"/>
        <v>0.04</v>
      </c>
      <c r="F12" s="22">
        <f t="shared" si="5"/>
        <v>0.04</v>
      </c>
      <c r="G12" s="22">
        <f t="shared" si="5"/>
        <v>0.04</v>
      </c>
      <c r="H12" s="22">
        <f t="shared" si="5"/>
        <v>0.04</v>
      </c>
      <c r="I12" s="22">
        <f t="shared" si="5"/>
        <v>0.04</v>
      </c>
      <c r="J12" s="22">
        <f t="shared" si="5"/>
        <v>0.04</v>
      </c>
      <c r="K12" s="22">
        <f t="shared" si="5"/>
        <v>0.04</v>
      </c>
      <c r="L12" s="22">
        <f t="shared" si="5"/>
        <v>0.04</v>
      </c>
      <c r="M12" s="7"/>
    </row>
    <row r="13" spans="1:13" s="54" customFormat="1" x14ac:dyDescent="0.3">
      <c r="A13" s="55" t="s">
        <v>0</v>
      </c>
      <c r="B13" s="56"/>
      <c r="C13" s="56">
        <f t="shared" ref="C13:L13" si="6">C3*C12</f>
        <v>2332</v>
      </c>
      <c r="D13" s="56">
        <f t="shared" si="6"/>
        <v>2471.92</v>
      </c>
      <c r="E13" s="56">
        <f t="shared" si="6"/>
        <v>2620.2352000000001</v>
      </c>
      <c r="F13" s="56">
        <f t="shared" si="6"/>
        <v>2777.4493120000006</v>
      </c>
      <c r="G13" s="56">
        <f t="shared" si="6"/>
        <v>2944.0962707200006</v>
      </c>
      <c r="H13" s="56">
        <f t="shared" si="6"/>
        <v>3120.7420469632007</v>
      </c>
      <c r="I13" s="56">
        <f t="shared" si="6"/>
        <v>3307.9865697809928</v>
      </c>
      <c r="J13" s="56">
        <f t="shared" si="6"/>
        <v>3506.4657639678521</v>
      </c>
      <c r="K13" s="56">
        <f t="shared" si="6"/>
        <v>3716.8537098059232</v>
      </c>
      <c r="L13" s="56">
        <f t="shared" si="6"/>
        <v>3939.8649323942791</v>
      </c>
      <c r="M13" s="57">
        <f>SUM(C13:L13)</f>
        <v>30737.613805632252</v>
      </c>
    </row>
    <row r="14" spans="1:13" x14ac:dyDescent="0.3">
      <c r="A14" s="4" t="s">
        <v>21</v>
      </c>
      <c r="B14" s="2"/>
      <c r="C14" s="23">
        <f>C13/365</f>
        <v>6.3890410958904109</v>
      </c>
      <c r="D14" s="23">
        <f t="shared" ref="D14:L14" si="7">D13/365</f>
        <v>6.7723835616438359</v>
      </c>
      <c r="E14" s="23">
        <f t="shared" si="7"/>
        <v>7.1787265753424663</v>
      </c>
      <c r="F14" s="23">
        <f t="shared" si="7"/>
        <v>7.609450169863015</v>
      </c>
      <c r="G14" s="23">
        <f t="shared" si="7"/>
        <v>8.0660171800547964</v>
      </c>
      <c r="H14" s="23">
        <f t="shared" si="7"/>
        <v>8.5499782108580842</v>
      </c>
      <c r="I14" s="23">
        <f t="shared" si="7"/>
        <v>9.0629769035095684</v>
      </c>
      <c r="J14" s="23">
        <f t="shared" si="7"/>
        <v>9.606755517720142</v>
      </c>
      <c r="K14" s="23">
        <f t="shared" si="7"/>
        <v>10.183160848783352</v>
      </c>
      <c r="L14" s="23">
        <f t="shared" si="7"/>
        <v>10.794150499710353</v>
      </c>
      <c r="M14" s="19"/>
    </row>
    <row r="15" spans="1:13" x14ac:dyDescent="0.3">
      <c r="A15" s="4"/>
      <c r="B15" s="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9"/>
    </row>
    <row r="16" spans="1:13" x14ac:dyDescent="0.3">
      <c r="A16" s="4" t="s">
        <v>17</v>
      </c>
      <c r="B16" s="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9"/>
    </row>
    <row r="17" spans="1:13" s="54" customFormat="1" x14ac:dyDescent="0.3">
      <c r="A17" s="55" t="s">
        <v>18</v>
      </c>
      <c r="B17" s="56"/>
      <c r="C17" s="56">
        <f>C9-$B$3</f>
        <v>1650</v>
      </c>
      <c r="D17" s="56">
        <f t="shared" ref="D17:L17" si="8">D9-$B$3</f>
        <v>5049</v>
      </c>
      <c r="E17" s="56">
        <f t="shared" si="8"/>
        <v>8651.9400000000023</v>
      </c>
      <c r="F17" s="56">
        <f t="shared" si="8"/>
        <v>12471.056400000001</v>
      </c>
      <c r="G17" s="56">
        <f t="shared" si="8"/>
        <v>16519.319784000021</v>
      </c>
      <c r="H17" s="56">
        <f t="shared" si="8"/>
        <v>20810.478971040022</v>
      </c>
      <c r="I17" s="56">
        <f t="shared" si="8"/>
        <v>25359.107709302421</v>
      </c>
      <c r="J17" s="56">
        <f t="shared" si="8"/>
        <v>30180.654171860559</v>
      </c>
      <c r="K17" s="56">
        <f t="shared" si="8"/>
        <v>35291.493422172192</v>
      </c>
      <c r="L17" s="56">
        <f t="shared" si="8"/>
        <v>40708.983027502531</v>
      </c>
      <c r="M17" s="57">
        <f>SUM(C17:L17)</f>
        <v>196692.03348587774</v>
      </c>
    </row>
    <row r="18" spans="1:13" x14ac:dyDescent="0.3">
      <c r="A18" s="4" t="s">
        <v>22</v>
      </c>
      <c r="B18" s="2"/>
      <c r="C18" s="23">
        <f>C17/365</f>
        <v>4.5205479452054798</v>
      </c>
      <c r="D18" s="23">
        <f t="shared" ref="D18:L18" si="9">D17/365</f>
        <v>13.832876712328767</v>
      </c>
      <c r="E18" s="23">
        <f t="shared" si="9"/>
        <v>23.70394520547946</v>
      </c>
      <c r="F18" s="23">
        <f t="shared" si="9"/>
        <v>34.167277808219183</v>
      </c>
      <c r="G18" s="23">
        <f t="shared" si="9"/>
        <v>45.258410367123346</v>
      </c>
      <c r="H18" s="23">
        <f t="shared" si="9"/>
        <v>57.015010879561707</v>
      </c>
      <c r="I18" s="23">
        <f t="shared" si="9"/>
        <v>69.477007422746354</v>
      </c>
      <c r="J18" s="23">
        <f t="shared" si="9"/>
        <v>82.686723758522078</v>
      </c>
      <c r="K18" s="23">
        <f t="shared" si="9"/>
        <v>96.689023074444364</v>
      </c>
      <c r="L18" s="23">
        <f t="shared" si="9"/>
        <v>111.531460349322</v>
      </c>
      <c r="M18" s="19"/>
    </row>
    <row r="19" spans="1:13" x14ac:dyDescent="0.3">
      <c r="A19" s="4"/>
      <c r="B19" s="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19"/>
    </row>
    <row r="20" spans="1:13" x14ac:dyDescent="0.3">
      <c r="A20" s="40" t="s">
        <v>30</v>
      </c>
      <c r="B20" s="41"/>
      <c r="C20" s="42">
        <f>C14+C18</f>
        <v>10.909589041095892</v>
      </c>
      <c r="D20" s="42">
        <f t="shared" ref="D20:L20" si="10">D14+D18</f>
        <v>20.605260273972604</v>
      </c>
      <c r="E20" s="42">
        <f t="shared" si="10"/>
        <v>30.882671780821926</v>
      </c>
      <c r="F20" s="42">
        <f t="shared" si="10"/>
        <v>41.776727978082199</v>
      </c>
      <c r="G20" s="42">
        <f t="shared" si="10"/>
        <v>53.324427547178146</v>
      </c>
      <c r="H20" s="42">
        <f t="shared" si="10"/>
        <v>65.564989090419786</v>
      </c>
      <c r="I20" s="42">
        <f t="shared" si="10"/>
        <v>78.539984326255919</v>
      </c>
      <c r="J20" s="42">
        <f t="shared" si="10"/>
        <v>92.293479276242223</v>
      </c>
      <c r="K20" s="42">
        <f t="shared" si="10"/>
        <v>106.87218392322771</v>
      </c>
      <c r="L20" s="42">
        <f t="shared" si="10"/>
        <v>122.32561084903236</v>
      </c>
      <c r="M20" s="19"/>
    </row>
    <row r="21" spans="1:13" x14ac:dyDescent="0.3">
      <c r="A21" s="4"/>
      <c r="B21" s="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/>
    </row>
    <row r="22" spans="1:13" x14ac:dyDescent="0.3">
      <c r="A22" s="4" t="s">
        <v>41</v>
      </c>
      <c r="B22" s="31">
        <v>0.1</v>
      </c>
      <c r="C22" s="23">
        <f>$B$22*(C13+C17)</f>
        <v>398.20000000000005</v>
      </c>
      <c r="D22" s="23">
        <f t="shared" ref="D22:L22" si="11">$B$22*(D13+D17)</f>
        <v>752.0920000000001</v>
      </c>
      <c r="E22" s="23">
        <f t="shared" si="11"/>
        <v>1127.2175200000001</v>
      </c>
      <c r="F22" s="23">
        <f t="shared" si="11"/>
        <v>1524.8505712000003</v>
      </c>
      <c r="G22" s="23">
        <f t="shared" si="11"/>
        <v>1946.3416054720024</v>
      </c>
      <c r="H22" s="23">
        <f t="shared" si="11"/>
        <v>2393.1221018003225</v>
      </c>
      <c r="I22" s="23">
        <f t="shared" si="11"/>
        <v>2866.7094279083417</v>
      </c>
      <c r="J22" s="23">
        <f t="shared" si="11"/>
        <v>3368.7119935828414</v>
      </c>
      <c r="K22" s="23">
        <f t="shared" si="11"/>
        <v>3900.8347131978117</v>
      </c>
      <c r="L22" s="23">
        <f t="shared" si="11"/>
        <v>4464.8847959896812</v>
      </c>
      <c r="M22" s="19">
        <f>SUM(C22:L22)</f>
        <v>22742.964729151005</v>
      </c>
    </row>
    <row r="23" spans="1:13" x14ac:dyDescent="0.3">
      <c r="A23" s="4"/>
      <c r="B23" s="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19"/>
    </row>
    <row r="24" spans="1:13" x14ac:dyDescent="0.3">
      <c r="A24" s="5" t="s">
        <v>32</v>
      </c>
      <c r="B24" s="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9"/>
    </row>
    <row r="25" spans="1:13" x14ac:dyDescent="0.3">
      <c r="A25" s="4" t="s">
        <v>19</v>
      </c>
      <c r="B25" s="32">
        <v>150</v>
      </c>
      <c r="C25" s="16">
        <f>$B$25*C13</f>
        <v>349800</v>
      </c>
      <c r="D25" s="16">
        <f t="shared" ref="D25:L25" si="12">$B$25*D13</f>
        <v>370788</v>
      </c>
      <c r="E25" s="16">
        <f t="shared" si="12"/>
        <v>393035.28</v>
      </c>
      <c r="F25" s="16">
        <f t="shared" si="12"/>
        <v>416617.3968000001</v>
      </c>
      <c r="G25" s="16">
        <f t="shared" si="12"/>
        <v>441614.44060800009</v>
      </c>
      <c r="H25" s="16">
        <f t="shared" si="12"/>
        <v>468111.30704448011</v>
      </c>
      <c r="I25" s="16">
        <f t="shared" si="12"/>
        <v>496197.98546714894</v>
      </c>
      <c r="J25" s="16">
        <f t="shared" si="12"/>
        <v>525969.86459517782</v>
      </c>
      <c r="K25" s="16">
        <f t="shared" si="12"/>
        <v>557528.05647088843</v>
      </c>
      <c r="L25" s="16">
        <f t="shared" si="12"/>
        <v>590979.73985914188</v>
      </c>
      <c r="M25" s="19"/>
    </row>
    <row r="26" spans="1:13" x14ac:dyDescent="0.3">
      <c r="A26" s="4" t="s">
        <v>20</v>
      </c>
      <c r="B26" s="32">
        <v>150</v>
      </c>
      <c r="C26" s="16">
        <f>$B$26*C17</f>
        <v>247500</v>
      </c>
      <c r="D26" s="16">
        <f t="shared" ref="D26:L26" si="13">$B$26*D17</f>
        <v>757350</v>
      </c>
      <c r="E26" s="16">
        <f t="shared" si="13"/>
        <v>1297791.0000000005</v>
      </c>
      <c r="F26" s="16">
        <f t="shared" si="13"/>
        <v>1870658.4600000002</v>
      </c>
      <c r="G26" s="16">
        <f t="shared" si="13"/>
        <v>2477897.9676000034</v>
      </c>
      <c r="H26" s="16">
        <f t="shared" si="13"/>
        <v>3121571.8456560033</v>
      </c>
      <c r="I26" s="16">
        <f t="shared" si="13"/>
        <v>3803866.1563953632</v>
      </c>
      <c r="J26" s="16">
        <f t="shared" si="13"/>
        <v>4527098.1257790839</v>
      </c>
      <c r="K26" s="16">
        <f t="shared" si="13"/>
        <v>5293724.0133258291</v>
      </c>
      <c r="L26" s="16">
        <f t="shared" si="13"/>
        <v>6106347.4541253792</v>
      </c>
      <c r="M26" s="19"/>
    </row>
    <row r="27" spans="1:13" x14ac:dyDescent="0.3">
      <c r="A27" s="43" t="s">
        <v>31</v>
      </c>
      <c r="B27" s="44"/>
      <c r="C27" s="38">
        <f>SUM(C25:C26)</f>
        <v>597300</v>
      </c>
      <c r="D27" s="38">
        <f t="shared" ref="D27:L27" si="14">SUM(D25:D26)</f>
        <v>1128138</v>
      </c>
      <c r="E27" s="38">
        <f t="shared" si="14"/>
        <v>1690826.2800000005</v>
      </c>
      <c r="F27" s="38">
        <f t="shared" si="14"/>
        <v>2287275.8568000002</v>
      </c>
      <c r="G27" s="38">
        <f t="shared" si="14"/>
        <v>2919512.4082080033</v>
      </c>
      <c r="H27" s="38">
        <f t="shared" si="14"/>
        <v>3589683.1527004833</v>
      </c>
      <c r="I27" s="38">
        <f t="shared" si="14"/>
        <v>4300064.1418625116</v>
      </c>
      <c r="J27" s="38">
        <f t="shared" si="14"/>
        <v>5053067.9903742615</v>
      </c>
      <c r="K27" s="38">
        <f t="shared" si="14"/>
        <v>5851252.0697967177</v>
      </c>
      <c r="L27" s="38">
        <f t="shared" si="14"/>
        <v>6697327.1939845216</v>
      </c>
      <c r="M27" s="37">
        <f>SUM(C27:L29)</f>
        <v>34115067.356400937</v>
      </c>
    </row>
    <row r="28" spans="1:13" x14ac:dyDescent="0.3">
      <c r="A28" s="4" t="s">
        <v>42</v>
      </c>
      <c r="B28" s="2"/>
      <c r="C28" s="11">
        <f>C27/$B$3</f>
        <v>10.86</v>
      </c>
      <c r="D28" s="11">
        <f t="shared" ref="D28:L28" si="15">D27/$B$3</f>
        <v>20.511600000000001</v>
      </c>
      <c r="E28" s="11">
        <f t="shared" si="15"/>
        <v>30.74229600000001</v>
      </c>
      <c r="F28" s="11">
        <f t="shared" si="15"/>
        <v>41.586833760000005</v>
      </c>
      <c r="G28" s="11">
        <f t="shared" si="15"/>
        <v>53.082043785600057</v>
      </c>
      <c r="H28" s="11">
        <f t="shared" si="15"/>
        <v>65.266966412736068</v>
      </c>
      <c r="I28" s="11">
        <f t="shared" si="15"/>
        <v>78.182984397500206</v>
      </c>
      <c r="J28" s="11">
        <f t="shared" si="15"/>
        <v>91.873963461350215</v>
      </c>
      <c r="K28" s="11">
        <f t="shared" si="15"/>
        <v>106.38640126903123</v>
      </c>
      <c r="L28" s="11">
        <f t="shared" si="15"/>
        <v>121.76958534517311</v>
      </c>
      <c r="M28" s="27"/>
    </row>
    <row r="29" spans="1:13" x14ac:dyDescent="0.3">
      <c r="A29" s="4"/>
      <c r="B29" s="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19"/>
    </row>
    <row r="30" spans="1:13" x14ac:dyDescent="0.3">
      <c r="A30" s="5" t="s">
        <v>33</v>
      </c>
      <c r="B30" s="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19"/>
    </row>
    <row r="31" spans="1:13" x14ac:dyDescent="0.3">
      <c r="A31" s="4" t="s">
        <v>36</v>
      </c>
      <c r="B31" s="32">
        <v>450</v>
      </c>
      <c r="C31" s="16">
        <f t="shared" ref="C31:L31" si="16">$B$31*C13</f>
        <v>1049400</v>
      </c>
      <c r="D31" s="16">
        <f t="shared" si="16"/>
        <v>1112364</v>
      </c>
      <c r="E31" s="16">
        <f t="shared" si="16"/>
        <v>1179105.8400000001</v>
      </c>
      <c r="F31" s="16">
        <f t="shared" si="16"/>
        <v>1249852.1904000002</v>
      </c>
      <c r="G31" s="16">
        <f t="shared" si="16"/>
        <v>1324843.3218240002</v>
      </c>
      <c r="H31" s="16">
        <f t="shared" si="16"/>
        <v>1404333.9211334402</v>
      </c>
      <c r="I31" s="16">
        <f t="shared" si="16"/>
        <v>1488593.9564014468</v>
      </c>
      <c r="J31" s="16">
        <f t="shared" si="16"/>
        <v>1577909.5937855334</v>
      </c>
      <c r="K31" s="16">
        <f t="shared" si="16"/>
        <v>1672584.1694126655</v>
      </c>
      <c r="L31" s="16">
        <f t="shared" si="16"/>
        <v>1772939.2195774256</v>
      </c>
      <c r="M31" s="19"/>
    </row>
    <row r="32" spans="1:13" x14ac:dyDescent="0.3">
      <c r="A32" s="4" t="s">
        <v>20</v>
      </c>
      <c r="B32" s="32">
        <v>450</v>
      </c>
      <c r="C32" s="16">
        <f t="shared" ref="C32:L32" si="17">$B$32*C17</f>
        <v>742500</v>
      </c>
      <c r="D32" s="16">
        <f t="shared" si="17"/>
        <v>2272050</v>
      </c>
      <c r="E32" s="16">
        <f t="shared" si="17"/>
        <v>3893373.0000000009</v>
      </c>
      <c r="F32" s="16">
        <f t="shared" si="17"/>
        <v>5611975.3800000008</v>
      </c>
      <c r="G32" s="16">
        <f t="shared" si="17"/>
        <v>7433693.9028000096</v>
      </c>
      <c r="H32" s="16">
        <f t="shared" si="17"/>
        <v>9364715.5369680095</v>
      </c>
      <c r="I32" s="16">
        <f t="shared" si="17"/>
        <v>11411598.46918609</v>
      </c>
      <c r="J32" s="16">
        <f t="shared" si="17"/>
        <v>13581294.377337251</v>
      </c>
      <c r="K32" s="16">
        <f t="shared" si="17"/>
        <v>15881172.039977487</v>
      </c>
      <c r="L32" s="16">
        <f t="shared" si="17"/>
        <v>18319042.362376139</v>
      </c>
      <c r="M32" s="19"/>
    </row>
    <row r="33" spans="1:13" x14ac:dyDescent="0.3">
      <c r="A33" s="4" t="s">
        <v>37</v>
      </c>
      <c r="B33" s="32">
        <v>2500</v>
      </c>
      <c r="C33" s="16">
        <f t="shared" ref="C33:L33" si="18">$B$33*C22</f>
        <v>995500.00000000012</v>
      </c>
      <c r="D33" s="16">
        <f t="shared" si="18"/>
        <v>1880230.0000000002</v>
      </c>
      <c r="E33" s="16">
        <f t="shared" si="18"/>
        <v>2818043.8000000003</v>
      </c>
      <c r="F33" s="16">
        <f t="shared" si="18"/>
        <v>3812126.4280000008</v>
      </c>
      <c r="G33" s="16">
        <f t="shared" si="18"/>
        <v>4865854.0136800054</v>
      </c>
      <c r="H33" s="16">
        <f t="shared" si="18"/>
        <v>5982805.2545008063</v>
      </c>
      <c r="I33" s="16">
        <f t="shared" si="18"/>
        <v>7166773.569770854</v>
      </c>
      <c r="J33" s="16">
        <f t="shared" si="18"/>
        <v>8421779.9839571044</v>
      </c>
      <c r="K33" s="16">
        <f t="shared" si="18"/>
        <v>9752086.7829945292</v>
      </c>
      <c r="L33" s="16">
        <f t="shared" si="18"/>
        <v>11162211.989974203</v>
      </c>
      <c r="M33" s="19"/>
    </row>
    <row r="34" spans="1:13" x14ac:dyDescent="0.3">
      <c r="A34" s="43" t="s">
        <v>23</v>
      </c>
      <c r="B34" s="44"/>
      <c r="C34" s="38">
        <f>SUM(C31:C33)</f>
        <v>2787400</v>
      </c>
      <c r="D34" s="38">
        <f t="shared" ref="D34:L34" si="19">SUM(D31:D33)</f>
        <v>5264644</v>
      </c>
      <c r="E34" s="38">
        <f t="shared" si="19"/>
        <v>7890522.6400000006</v>
      </c>
      <c r="F34" s="38">
        <f t="shared" si="19"/>
        <v>10673953.998400003</v>
      </c>
      <c r="G34" s="38">
        <f t="shared" si="19"/>
        <v>13624391.238304015</v>
      </c>
      <c r="H34" s="38">
        <f t="shared" si="19"/>
        <v>16751854.712602256</v>
      </c>
      <c r="I34" s="38">
        <f t="shared" si="19"/>
        <v>20066965.995358393</v>
      </c>
      <c r="J34" s="38">
        <f t="shared" si="19"/>
        <v>23580983.955079891</v>
      </c>
      <c r="K34" s="38">
        <f t="shared" si="19"/>
        <v>27305842.99238468</v>
      </c>
      <c r="L34" s="38">
        <f t="shared" si="19"/>
        <v>31254193.571927764</v>
      </c>
      <c r="M34" s="37">
        <f>SUM(C34:L35)</f>
        <v>159200753.10405698</v>
      </c>
    </row>
    <row r="35" spans="1:13" x14ac:dyDescent="0.3">
      <c r="A35" s="4"/>
      <c r="B35" s="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19"/>
    </row>
    <row r="36" spans="1:13" x14ac:dyDescent="0.3">
      <c r="A36" s="5" t="s">
        <v>26</v>
      </c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7"/>
    </row>
    <row r="37" spans="1:13" x14ac:dyDescent="0.3">
      <c r="A37" s="39" t="s">
        <v>29</v>
      </c>
      <c r="B37" s="33">
        <v>70</v>
      </c>
      <c r="C37" s="29">
        <f>$B$37</f>
        <v>70</v>
      </c>
      <c r="D37" s="29">
        <f t="shared" ref="D37:L37" si="20">$B$37</f>
        <v>70</v>
      </c>
      <c r="E37" s="29">
        <f t="shared" si="20"/>
        <v>70</v>
      </c>
      <c r="F37" s="29">
        <f t="shared" si="20"/>
        <v>70</v>
      </c>
      <c r="G37" s="29">
        <f t="shared" si="20"/>
        <v>70</v>
      </c>
      <c r="H37" s="29">
        <f t="shared" si="20"/>
        <v>70</v>
      </c>
      <c r="I37" s="29">
        <f t="shared" si="20"/>
        <v>70</v>
      </c>
      <c r="J37" s="29">
        <f t="shared" si="20"/>
        <v>70</v>
      </c>
      <c r="K37" s="29">
        <f t="shared" si="20"/>
        <v>70</v>
      </c>
      <c r="L37" s="29">
        <f t="shared" si="20"/>
        <v>70</v>
      </c>
      <c r="M37" s="7"/>
    </row>
    <row r="38" spans="1:13" x14ac:dyDescent="0.3">
      <c r="A38" s="2" t="s">
        <v>27</v>
      </c>
      <c r="B38" s="34">
        <v>0.18</v>
      </c>
      <c r="C38" s="30">
        <f>$B$38</f>
        <v>0.18</v>
      </c>
      <c r="D38" s="30">
        <f t="shared" ref="D38:L38" si="21">$B$38</f>
        <v>0.18</v>
      </c>
      <c r="E38" s="30">
        <f t="shared" si="21"/>
        <v>0.18</v>
      </c>
      <c r="F38" s="30">
        <f t="shared" si="21"/>
        <v>0.18</v>
      </c>
      <c r="G38" s="30">
        <f t="shared" si="21"/>
        <v>0.18</v>
      </c>
      <c r="H38" s="30">
        <f t="shared" si="21"/>
        <v>0.18</v>
      </c>
      <c r="I38" s="30">
        <f t="shared" si="21"/>
        <v>0.18</v>
      </c>
      <c r="J38" s="30">
        <f t="shared" si="21"/>
        <v>0.18</v>
      </c>
      <c r="K38" s="30">
        <f t="shared" si="21"/>
        <v>0.18</v>
      </c>
      <c r="L38" s="30">
        <f t="shared" si="21"/>
        <v>0.18</v>
      </c>
    </row>
    <row r="39" spans="1:13" x14ac:dyDescent="0.3">
      <c r="A39" s="2" t="s">
        <v>24</v>
      </c>
      <c r="C39">
        <f>C37*C38</f>
        <v>12.6</v>
      </c>
      <c r="D39">
        <f t="shared" ref="D39:L39" si="22">D37*D38</f>
        <v>12.6</v>
      </c>
      <c r="E39">
        <f t="shared" si="22"/>
        <v>12.6</v>
      </c>
      <c r="F39">
        <f t="shared" si="22"/>
        <v>12.6</v>
      </c>
      <c r="G39">
        <f t="shared" si="22"/>
        <v>12.6</v>
      </c>
      <c r="H39">
        <f t="shared" si="22"/>
        <v>12.6</v>
      </c>
      <c r="I39">
        <f t="shared" si="22"/>
        <v>12.6</v>
      </c>
      <c r="J39">
        <f t="shared" si="22"/>
        <v>12.6</v>
      </c>
      <c r="K39">
        <f t="shared" si="22"/>
        <v>12.6</v>
      </c>
      <c r="L39">
        <f t="shared" si="22"/>
        <v>12.6</v>
      </c>
    </row>
    <row r="40" spans="1:13" x14ac:dyDescent="0.3">
      <c r="A40" s="2" t="s">
        <v>34</v>
      </c>
      <c r="B40" s="34">
        <v>0.5</v>
      </c>
      <c r="C40">
        <f>$B$40*C39</f>
        <v>6.3</v>
      </c>
      <c r="D40">
        <f t="shared" ref="D40:L40" si="23">$B$40*D39</f>
        <v>6.3</v>
      </c>
      <c r="E40">
        <f t="shared" si="23"/>
        <v>6.3</v>
      </c>
      <c r="F40">
        <f t="shared" si="23"/>
        <v>6.3</v>
      </c>
      <c r="G40">
        <f t="shared" si="23"/>
        <v>6.3</v>
      </c>
      <c r="H40">
        <f t="shared" si="23"/>
        <v>6.3</v>
      </c>
      <c r="I40">
        <f t="shared" si="23"/>
        <v>6.3</v>
      </c>
      <c r="J40">
        <f t="shared" si="23"/>
        <v>6.3</v>
      </c>
      <c r="K40">
        <f t="shared" si="23"/>
        <v>6.3</v>
      </c>
      <c r="L40">
        <f t="shared" si="23"/>
        <v>6.3</v>
      </c>
    </row>
    <row r="41" spans="1:13" x14ac:dyDescent="0.3">
      <c r="A41" s="2" t="s">
        <v>28</v>
      </c>
      <c r="B41" s="35">
        <v>70000</v>
      </c>
      <c r="C41" s="36">
        <f>$B$41*C40</f>
        <v>441000</v>
      </c>
      <c r="D41" s="36">
        <f t="shared" ref="D41:L41" si="24">$B$41*D40</f>
        <v>441000</v>
      </c>
      <c r="E41" s="36">
        <f t="shared" si="24"/>
        <v>441000</v>
      </c>
      <c r="F41" s="36">
        <f t="shared" si="24"/>
        <v>441000</v>
      </c>
      <c r="G41" s="36">
        <f t="shared" si="24"/>
        <v>441000</v>
      </c>
      <c r="H41" s="36">
        <f t="shared" si="24"/>
        <v>441000</v>
      </c>
      <c r="I41" s="36">
        <f t="shared" si="24"/>
        <v>441000</v>
      </c>
      <c r="J41" s="36">
        <f t="shared" si="24"/>
        <v>441000</v>
      </c>
      <c r="K41" s="36">
        <f t="shared" si="24"/>
        <v>441000</v>
      </c>
      <c r="L41" s="36">
        <f t="shared" si="24"/>
        <v>441000</v>
      </c>
      <c r="M41" s="37">
        <f>SUM(C41:L42)</f>
        <v>4410000</v>
      </c>
    </row>
    <row r="44" spans="1:13" s="9" customFormat="1" x14ac:dyDescent="0.3">
      <c r="A44" s="45" t="s">
        <v>35</v>
      </c>
      <c r="B44" s="45"/>
      <c r="C44" s="46">
        <f>C34+C41</f>
        <v>3228400</v>
      </c>
      <c r="D44" s="46">
        <f t="shared" ref="D44:L44" si="25">D34+D41</f>
        <v>5705644</v>
      </c>
      <c r="E44" s="46">
        <f t="shared" si="25"/>
        <v>8331522.6400000006</v>
      </c>
      <c r="F44" s="46">
        <f t="shared" si="25"/>
        <v>11114953.998400003</v>
      </c>
      <c r="G44" s="46">
        <f t="shared" si="25"/>
        <v>14065391.238304015</v>
      </c>
      <c r="H44" s="46">
        <f t="shared" si="25"/>
        <v>17192854.712602258</v>
      </c>
      <c r="I44" s="46">
        <f t="shared" si="25"/>
        <v>20507965.995358393</v>
      </c>
      <c r="J44" s="46">
        <f t="shared" si="25"/>
        <v>24021983.955079891</v>
      </c>
      <c r="K44" s="46">
        <f t="shared" si="25"/>
        <v>27746842.99238468</v>
      </c>
      <c r="L44" s="46">
        <f t="shared" si="25"/>
        <v>31695193.571927764</v>
      </c>
      <c r="M44" s="37">
        <f>SUM(C44:L44)</f>
        <v>163610753.10405698</v>
      </c>
    </row>
    <row r="45" spans="1:13" s="9" customFormat="1" x14ac:dyDescent="0.3">
      <c r="A45" s="9" t="s">
        <v>43</v>
      </c>
      <c r="C45" s="47">
        <f>C44/$B$3</f>
        <v>58.698181818181816</v>
      </c>
      <c r="D45" s="47">
        <f t="shared" ref="D45:L45" si="26">D44/$B$3</f>
        <v>103.73898181818181</v>
      </c>
      <c r="E45" s="47">
        <f t="shared" si="26"/>
        <v>151.48222981818182</v>
      </c>
      <c r="F45" s="47">
        <f t="shared" si="26"/>
        <v>202.09007269818187</v>
      </c>
      <c r="G45" s="47">
        <f t="shared" si="26"/>
        <v>255.73438615098209</v>
      </c>
      <c r="H45" s="47">
        <f t="shared" si="26"/>
        <v>312.59735841095016</v>
      </c>
      <c r="I45" s="47">
        <f t="shared" si="26"/>
        <v>372.87210900651621</v>
      </c>
      <c r="J45" s="47">
        <f t="shared" si="26"/>
        <v>436.7633446378162</v>
      </c>
      <c r="K45" s="47">
        <f t="shared" si="26"/>
        <v>504.48805440699419</v>
      </c>
      <c r="L45" s="47">
        <f t="shared" si="26"/>
        <v>576.27624676232301</v>
      </c>
    </row>
    <row r="47" spans="1:13" x14ac:dyDescent="0.3">
      <c r="A47" s="48" t="s">
        <v>25</v>
      </c>
      <c r="B47" s="48"/>
      <c r="C47" s="36">
        <f>C44</f>
        <v>3228400</v>
      </c>
      <c r="D47" s="36">
        <f>C47+D44</f>
        <v>8934044</v>
      </c>
      <c r="E47" s="36">
        <f t="shared" ref="E47:L47" si="27">D47+E44</f>
        <v>17265566.640000001</v>
      </c>
      <c r="F47" s="36">
        <f t="shared" si="27"/>
        <v>28380520.638400003</v>
      </c>
      <c r="G47" s="49">
        <f t="shared" si="27"/>
        <v>42445911.876704022</v>
      </c>
      <c r="H47" s="36">
        <f t="shared" si="27"/>
        <v>59638766.58930628</v>
      </c>
      <c r="I47" s="36">
        <f t="shared" si="27"/>
        <v>80146732.584664673</v>
      </c>
      <c r="J47" s="36">
        <f t="shared" si="27"/>
        <v>104168716.53974456</v>
      </c>
      <c r="K47" s="36">
        <f t="shared" si="27"/>
        <v>131915559.53212923</v>
      </c>
      <c r="L47" s="36">
        <f t="shared" si="27"/>
        <v>163610753.10405698</v>
      </c>
    </row>
  </sheetData>
  <pageMargins left="0.45" right="0.2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 Case</vt:lpstr>
      <vt:lpstr>12 Month Ramp</vt:lpstr>
      <vt:lpstr>10YR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von Allmen</dc:creator>
  <cp:lastModifiedBy>Alex von Allmen</cp:lastModifiedBy>
  <cp:lastPrinted>2020-02-11T00:36:06Z</cp:lastPrinted>
  <dcterms:created xsi:type="dcterms:W3CDTF">2018-11-15T00:05:35Z</dcterms:created>
  <dcterms:modified xsi:type="dcterms:W3CDTF">2020-04-05T23:16:23Z</dcterms:modified>
</cp:coreProperties>
</file>